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NetSpeakerphone\Received Files\Жанара ПТС 506\"/>
    </mc:Choice>
  </mc:AlternateContent>
  <xr:revisionPtr revIDLastSave="0" documentId="13_ncr:1_{042564A8-36D8-46EC-BB8D-AC20CB64D2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01.12.23 г." sheetId="4" r:id="rId1"/>
  </sheets>
  <calcPr calcId="191029"/>
</workbook>
</file>

<file path=xl/calcChain.xml><?xml version="1.0" encoding="utf-8"?>
<calcChain xmlns="http://schemas.openxmlformats.org/spreadsheetml/2006/main">
  <c r="H280" i="4" l="1"/>
  <c r="H276" i="4"/>
  <c r="H259" i="4"/>
  <c r="H185" i="4"/>
  <c r="E185" i="4"/>
  <c r="H181" i="4"/>
  <c r="H154" i="4"/>
  <c r="H112" i="4"/>
  <c r="H93" i="4"/>
  <c r="H88" i="4"/>
  <c r="H79" i="4"/>
  <c r="H70" i="4"/>
  <c r="H13" i="4"/>
  <c r="H484" i="4"/>
  <c r="H478" i="4" s="1"/>
  <c r="H471" i="4"/>
  <c r="H414" i="4"/>
  <c r="H413" i="4" s="1"/>
  <c r="H598" i="4"/>
  <c r="H235" i="4"/>
  <c r="H227" i="4" s="1"/>
  <c r="H131" i="4"/>
  <c r="H129" i="4" s="1"/>
  <c r="H111" i="4"/>
  <c r="H108" i="4" s="1"/>
  <c r="H43" i="4"/>
  <c r="H69" i="4"/>
  <c r="H57" i="4" s="1"/>
  <c r="G256" i="4"/>
  <c r="G255" i="4"/>
  <c r="G251" i="4"/>
  <c r="E44" i="4"/>
  <c r="H684" i="4"/>
  <c r="H682" i="4"/>
  <c r="H681" i="4"/>
  <c r="H677" i="4"/>
  <c r="H675" i="4"/>
  <c r="H673" i="4"/>
  <c r="H671" i="4"/>
  <c r="H657" i="4"/>
  <c r="H644" i="4"/>
  <c r="H631" i="4"/>
  <c r="H618" i="4"/>
  <c r="H605" i="4"/>
  <c r="H599" i="4"/>
  <c r="H593" i="4"/>
  <c r="H590" i="4"/>
  <c r="H583" i="4"/>
  <c r="H576" i="4"/>
  <c r="H569" i="4"/>
  <c r="H562" i="4"/>
  <c r="H555" i="4"/>
  <c r="H548" i="4"/>
  <c r="H547" i="4" s="1"/>
  <c r="H542" i="4"/>
  <c r="H537" i="4"/>
  <c r="H532" i="4"/>
  <c r="H527" i="4"/>
  <c r="H520" i="4"/>
  <c r="H514" i="4"/>
  <c r="H508" i="4"/>
  <c r="H503" i="4"/>
  <c r="H492" i="4"/>
  <c r="H466" i="4"/>
  <c r="H465" i="4" s="1"/>
  <c r="H451" i="4"/>
  <c r="H450" i="4"/>
  <c r="H433" i="4"/>
  <c r="H429" i="4"/>
  <c r="H428" i="4" s="1"/>
  <c r="H423" i="4"/>
  <c r="H418" i="4"/>
  <c r="H417" i="4" s="1"/>
  <c r="H415" i="4"/>
  <c r="H408" i="4"/>
  <c r="H403" i="4"/>
  <c r="H398" i="4"/>
  <c r="H393" i="4"/>
  <c r="H391" i="4"/>
  <c r="H390" i="4"/>
  <c r="H382" i="4"/>
  <c r="H376" i="4"/>
  <c r="H370" i="4"/>
  <c r="H362" i="4"/>
  <c r="H354" i="4"/>
  <c r="H343" i="4"/>
  <c r="H335" i="4"/>
  <c r="H328" i="4"/>
  <c r="H327" i="4"/>
  <c r="H323" i="4"/>
  <c r="H320" i="4"/>
  <c r="H312" i="4"/>
  <c r="H304" i="4"/>
  <c r="H296" i="4"/>
  <c r="H288" i="4"/>
  <c r="H268" i="4"/>
  <c r="H257" i="4"/>
  <c r="H254" i="4"/>
  <c r="H253" i="4"/>
  <c r="H252" i="4"/>
  <c r="H251" i="4"/>
  <c r="H245" i="4"/>
  <c r="H242" i="4"/>
  <c r="H240" i="4"/>
  <c r="H239" i="4"/>
  <c r="H236" i="4" s="1"/>
  <c r="H225" i="4"/>
  <c r="H222" i="4"/>
  <c r="H219" i="4"/>
  <c r="H216" i="4"/>
  <c r="H213" i="4"/>
  <c r="H212" i="4" s="1"/>
  <c r="H207" i="4"/>
  <c r="H201" i="4"/>
  <c r="H200" i="4" s="1"/>
  <c r="H195" i="4"/>
  <c r="H194" i="4"/>
  <c r="H164" i="4"/>
  <c r="H152" i="4"/>
  <c r="H148" i="4"/>
  <c r="H145" i="4"/>
  <c r="H143" i="4"/>
  <c r="H142" i="4"/>
  <c r="H137" i="4"/>
  <c r="H135" i="4"/>
  <c r="H132" i="4"/>
  <c r="H126" i="4"/>
  <c r="H123" i="4"/>
  <c r="H117" i="4"/>
  <c r="H91" i="4"/>
  <c r="H86" i="4"/>
  <c r="H84" i="4"/>
  <c r="H82" i="4"/>
  <c r="H54" i="4"/>
  <c r="H50" i="4"/>
  <c r="H48" i="4"/>
  <c r="H47" i="4"/>
  <c r="H46" i="4"/>
  <c r="H44" i="4" s="1"/>
  <c r="H45" i="4"/>
  <c r="H41" i="4"/>
  <c r="H36" i="4"/>
  <c r="H34" i="4"/>
  <c r="H33" i="4" s="1"/>
  <c r="E684" i="4"/>
  <c r="E680" i="4"/>
  <c r="E677" i="4"/>
  <c r="E675" i="4"/>
  <c r="E673" i="4"/>
  <c r="E671" i="4"/>
  <c r="E657" i="4"/>
  <c r="E644" i="4"/>
  <c r="E631" i="4"/>
  <c r="E618" i="4"/>
  <c r="E605" i="4"/>
  <c r="E603" i="4"/>
  <c r="E599" i="4" s="1"/>
  <c r="E602" i="4"/>
  <c r="E601" i="4"/>
  <c r="E600" i="4"/>
  <c r="E590" i="4"/>
  <c r="E583" i="4"/>
  <c r="E576" i="4"/>
  <c r="E569" i="4"/>
  <c r="E562" i="4"/>
  <c r="E555" i="4"/>
  <c r="E548" i="4"/>
  <c r="E542" i="4"/>
  <c r="E537" i="4"/>
  <c r="E532" i="4"/>
  <c r="E527" i="4"/>
  <c r="E520" i="4"/>
  <c r="E514" i="4"/>
  <c r="E508" i="4"/>
  <c r="E503" i="4"/>
  <c r="E492" i="4"/>
  <c r="E478" i="4"/>
  <c r="E464" i="4" s="1"/>
  <c r="E465" i="4"/>
  <c r="E451" i="4"/>
  <c r="E433" i="4"/>
  <c r="E428" i="4"/>
  <c r="E423" i="4"/>
  <c r="E418" i="4"/>
  <c r="E413" i="4"/>
  <c r="E408" i="4"/>
  <c r="E403" i="4"/>
  <c r="E398" i="4"/>
  <c r="E393" i="4"/>
  <c r="E391" i="4"/>
  <c r="E382" i="4"/>
  <c r="E376" i="4"/>
  <c r="E370" i="4"/>
  <c r="E362" i="4"/>
  <c r="E354" i="4"/>
  <c r="E343" i="4"/>
  <c r="E335" i="4"/>
  <c r="E327" i="4"/>
  <c r="E323" i="4"/>
  <c r="E320" i="4"/>
  <c r="E312" i="4"/>
  <c r="E304" i="4"/>
  <c r="E296" i="4"/>
  <c r="E288" i="4"/>
  <c r="E280" i="4"/>
  <c r="E276" i="4"/>
  <c r="E268" i="4"/>
  <c r="E259" i="4"/>
  <c r="E257" i="4"/>
  <c r="D256" i="4"/>
  <c r="D255" i="4"/>
  <c r="E254" i="4"/>
  <c r="E253" i="4"/>
  <c r="E252" i="4"/>
  <c r="E251" i="4"/>
  <c r="D251" i="4"/>
  <c r="E245" i="4"/>
  <c r="E242" i="4"/>
  <c r="E240" i="4"/>
  <c r="E236" i="4"/>
  <c r="E227" i="4"/>
  <c r="E225" i="4"/>
  <c r="E222" i="4"/>
  <c r="E219" i="4"/>
  <c r="E216" i="4"/>
  <c r="E212" i="4"/>
  <c r="E207" i="4"/>
  <c r="E201" i="4"/>
  <c r="E200" i="4"/>
  <c r="E195" i="4"/>
  <c r="E194" i="4"/>
  <c r="E181" i="4"/>
  <c r="E164" i="4"/>
  <c r="E154" i="4"/>
  <c r="E152" i="4"/>
  <c r="E148" i="4"/>
  <c r="E145" i="4"/>
  <c r="E143" i="4"/>
  <c r="E142" i="4"/>
  <c r="E137" i="4"/>
  <c r="E135" i="4"/>
  <c r="E132" i="4"/>
  <c r="E129" i="4"/>
  <c r="E126" i="4"/>
  <c r="I128" i="4" s="1"/>
  <c r="E123" i="4"/>
  <c r="E117" i="4"/>
  <c r="E112" i="4"/>
  <c r="E108" i="4"/>
  <c r="E93" i="4"/>
  <c r="E91" i="4"/>
  <c r="E88" i="4"/>
  <c r="E86" i="4"/>
  <c r="E84" i="4"/>
  <c r="E82" i="4"/>
  <c r="E79" i="4"/>
  <c r="E70" i="4"/>
  <c r="E57" i="4"/>
  <c r="E54" i="4"/>
  <c r="E50" i="4"/>
  <c r="E48" i="4"/>
  <c r="E41" i="4"/>
  <c r="E38" i="4"/>
  <c r="E36" i="4"/>
  <c r="E13" i="4"/>
  <c r="E417" i="4" l="1"/>
  <c r="E547" i="4"/>
  <c r="E604" i="4"/>
  <c r="H604" i="4"/>
  <c r="E215" i="4"/>
  <c r="E250" i="4"/>
  <c r="E249" i="4" s="1"/>
  <c r="E502" i="4"/>
  <c r="E526" i="4"/>
  <c r="E491" i="4" s="1"/>
  <c r="E193" i="4" s="1"/>
  <c r="E40" i="4" s="1"/>
  <c r="E670" i="4"/>
  <c r="H206" i="4"/>
  <c r="H250" i="4"/>
  <c r="H526" i="4"/>
  <c r="E175" i="4"/>
  <c r="E33" i="4"/>
  <c r="E12" i="4" s="1"/>
  <c r="E206" i="4"/>
  <c r="H502" i="4"/>
  <c r="H491" i="4" s="1"/>
  <c r="H680" i="4"/>
  <c r="H670" i="4" s="1"/>
  <c r="H175" i="4"/>
  <c r="H215" i="4"/>
  <c r="H249" i="4"/>
  <c r="H464" i="4"/>
  <c r="H193" i="4" l="1"/>
  <c r="H40" i="4" s="1"/>
  <c r="H12" i="4" s="1"/>
</calcChain>
</file>

<file path=xl/sharedStrings.xml><?xml version="1.0" encoding="utf-8"?>
<sst xmlns="http://schemas.openxmlformats.org/spreadsheetml/2006/main" count="2426" uniqueCount="1051">
  <si>
    <t>(наименование субъекта)</t>
  </si>
  <si>
    <t>услуги по передаче и распределению электроэнергии</t>
  </si>
  <si>
    <t>(вид деятельности)</t>
  </si>
  <si>
    <t>1</t>
  </si>
  <si>
    <t>Модернизация оборудования связи, в том числе:</t>
  </si>
  <si>
    <t>1.1</t>
  </si>
  <si>
    <t>усл</t>
  </si>
  <si>
    <t>1.2</t>
  </si>
  <si>
    <t>1.3</t>
  </si>
  <si>
    <t>1.4</t>
  </si>
  <si>
    <t>1.10</t>
  </si>
  <si>
    <t>1.14</t>
  </si>
  <si>
    <t>1.15</t>
  </si>
  <si>
    <t>1.16</t>
  </si>
  <si>
    <t>1.17</t>
  </si>
  <si>
    <t>1.18</t>
  </si>
  <si>
    <t>шт</t>
  </si>
  <si>
    <t>4</t>
  </si>
  <si>
    <t>6</t>
  </si>
  <si>
    <t>Автотранспорт, в том числе:</t>
  </si>
  <si>
    <t>6.1</t>
  </si>
  <si>
    <t>6.2</t>
  </si>
  <si>
    <t>6.3</t>
  </si>
  <si>
    <t>7</t>
  </si>
  <si>
    <t>7.1</t>
  </si>
  <si>
    <t>8</t>
  </si>
  <si>
    <t>2</t>
  </si>
  <si>
    <t>Частичная реконструкция ПС-220/110/35/6 кВ  "Каражальская»</t>
  </si>
  <si>
    <t>2.1</t>
  </si>
  <si>
    <t>2.2</t>
  </si>
  <si>
    <t>Трансформатор напряжения 220 кВ</t>
  </si>
  <si>
    <t>2.3</t>
  </si>
  <si>
    <t>кт</t>
  </si>
  <si>
    <t>3</t>
  </si>
  <si>
    <t>Частичная реконструкция ПС-220/35/6 кВ "Жайрем"</t>
  </si>
  <si>
    <t>3.1</t>
  </si>
  <si>
    <t>3.2</t>
  </si>
  <si>
    <t>Частичная реконструкция ПС-220/35/10 кВ "Жана-Арка"</t>
  </si>
  <si>
    <t>4.1</t>
  </si>
  <si>
    <t>4.2</t>
  </si>
  <si>
    <t>4.3</t>
  </si>
  <si>
    <t>5</t>
  </si>
  <si>
    <t>5.1</t>
  </si>
  <si>
    <t>Частичная реконструкция ПС- 110/10 кВ  "Д"</t>
  </si>
  <si>
    <t>8.1</t>
  </si>
  <si>
    <t>8.2</t>
  </si>
  <si>
    <t>9</t>
  </si>
  <si>
    <t>9.1</t>
  </si>
  <si>
    <t>9.2</t>
  </si>
  <si>
    <t>Терминал защиты ТН-10 кВ</t>
  </si>
  <si>
    <t>10</t>
  </si>
  <si>
    <t>10.1</t>
  </si>
  <si>
    <t>11</t>
  </si>
  <si>
    <t>11.1</t>
  </si>
  <si>
    <t>12</t>
  </si>
  <si>
    <t>Частичная реконструкция ПС-110/35/10 кВ "№1"</t>
  </si>
  <si>
    <t>12.1</t>
  </si>
  <si>
    <t>13</t>
  </si>
  <si>
    <t>13.1</t>
  </si>
  <si>
    <t>Ящик зажимов ЯЗ-60 (с клеммниками)</t>
  </si>
  <si>
    <t>14</t>
  </si>
  <si>
    <t>14.1</t>
  </si>
  <si>
    <t>14.2</t>
  </si>
  <si>
    <t>15</t>
  </si>
  <si>
    <t>15.1</t>
  </si>
  <si>
    <t>Ограничитель перенапряжений 35кВ</t>
  </si>
  <si>
    <t>16</t>
  </si>
  <si>
    <t>16.1</t>
  </si>
  <si>
    <t>16.2</t>
  </si>
  <si>
    <t>17</t>
  </si>
  <si>
    <t>17.1</t>
  </si>
  <si>
    <t>18.1</t>
  </si>
  <si>
    <t>19</t>
  </si>
  <si>
    <t>19.1</t>
  </si>
  <si>
    <t>20</t>
  </si>
  <si>
    <t>20.1</t>
  </si>
  <si>
    <t>Частичная реконструкция ПС-110/10 кВ "№18"</t>
  </si>
  <si>
    <t>Трансформатор тока 35 кВ</t>
  </si>
  <si>
    <t>Ящик зажимов ЯЗ-60</t>
  </si>
  <si>
    <t>Оборудование:</t>
  </si>
  <si>
    <t>Терминал защиты В-10 кВ</t>
  </si>
  <si>
    <t>Блок питания комбинированный</t>
  </si>
  <si>
    <t>Вакуумный выключатель 10кВ</t>
  </si>
  <si>
    <t>Трансформатор напряжения 10кВ</t>
  </si>
  <si>
    <t>27</t>
  </si>
  <si>
    <t>27.1</t>
  </si>
  <si>
    <t>к-т</t>
  </si>
  <si>
    <t>27.2</t>
  </si>
  <si>
    <t>Материалы для замены опор на ВЛ-220/110/35 кВ, в том числе:</t>
  </si>
  <si>
    <t>Материалы для замены ж/б опор на ВЛ-220 кВ, г.Жезказган,  в том числе:</t>
  </si>
  <si>
    <t>ВЛ-220 кВ "Каражал-Барсенгир", в том числе:</t>
  </si>
  <si>
    <t>СК 26.1-2.3 стойка ж/б коническая с/стойкая с гидроизоляцией</t>
  </si>
  <si>
    <t>Металлоконструкции к опоре ПБ 220-1 без лестниц оцинк.</t>
  </si>
  <si>
    <t>АР-6 анкерный ригель ж/б</t>
  </si>
  <si>
    <t>Деталь крепления ригеля КР-6 оцинк.</t>
  </si>
  <si>
    <t>Материалы для замены ж/б опор на ВЛ-220 кВ, г.Балхаш,  в том числе:</t>
  </si>
  <si>
    <t>Материалы для замены ж/б опор на ВЛ-110 кВ, г.Жезказган,  в том числе:</t>
  </si>
  <si>
    <t>ВЛ-110 кВ "Барсенгир-Каракоин 1"</t>
  </si>
  <si>
    <t>СК 26. 1-1.3 стойка ж/б коническая с/стойкая с гидроизоляцией</t>
  </si>
  <si>
    <t>Металлоконструкции к опоре ПБ 110.4 без лестниц оцинк.</t>
  </si>
  <si>
    <t>СК 22. 1-2.3 стойка ж/б коническая с/стойкая с гидроизоляцией</t>
  </si>
  <si>
    <t>АР-5 анкерный ригель ж/б</t>
  </si>
  <si>
    <t>Провод АС-95/16</t>
  </si>
  <si>
    <t>тн</t>
  </si>
  <si>
    <t xml:space="preserve">Деталь крепления ригеля КР-5 оцинк. </t>
  </si>
  <si>
    <t>Материалы для замены ж/б опор на ВЛ-110 кВ, г.Балхаш,  в том числе:</t>
  </si>
  <si>
    <t>Металлоконструкции к опоре ПБ 110.11 без лестниц оцинк.</t>
  </si>
  <si>
    <t>Гаситель вибрации ГПГ 1.6-11-450А/16-20</t>
  </si>
  <si>
    <t>Материалы для замены ж/б опор на ВЛ-35 кВ, г.Жезказган,  в том числе:</t>
  </si>
  <si>
    <t>ВЛ-35 кВ "Улытау - Коргасын", в том числе:</t>
  </si>
  <si>
    <t>ВЛ-35 кВ "ГПП Никольская-Центральная", в том числе:</t>
  </si>
  <si>
    <t xml:space="preserve">Провод АС-70 </t>
  </si>
  <si>
    <t>Грозозащитный трос С-35</t>
  </si>
  <si>
    <t>ВЛ-35 кВ "Центральная-Байконур", в том числе:</t>
  </si>
  <si>
    <t>СВ 164-12 стойка ж/б вибрированная с/стойкая с гидроизоляцией</t>
  </si>
  <si>
    <t>Металлоконструкции к опоре ПБ 35-1В без лестниц, оцинк.</t>
  </si>
  <si>
    <t>АР-7 анкерный ригель ж/б</t>
  </si>
  <si>
    <t>Деталь крепления ригеля КР-7 оцинк.</t>
  </si>
  <si>
    <t>СВ 164-2 стойка ж/б вибрированная с/стойкая с гидроизоляцией</t>
  </si>
  <si>
    <t>Металлоконструкции к опоре УБ 35-1 в комплекте с оттяжками, клин-коушем, оцинк.</t>
  </si>
  <si>
    <t>Анкер цилиндрический АЦ-1</t>
  </si>
  <si>
    <t>U-образный болт АН-4</t>
  </si>
  <si>
    <t>Узел крепления КГП-7-2В</t>
  </si>
  <si>
    <t>ВЛ-35 кВ "Улытау-Сарлык", в том числе:</t>
  </si>
  <si>
    <t>ВЛ-35 кВ "Алгабас-Урожайная", в том числе:</t>
  </si>
  <si>
    <t>ВЛ-35 кВ "Талап-Аккенсе", в том числе:</t>
  </si>
  <si>
    <t>ВЛ-35 кВ "Сарыкенгир-Алгабас", в том числе:</t>
  </si>
  <si>
    <t>ВЛ-35 кВ "Урожайная-Терсакан", в том числе:</t>
  </si>
  <si>
    <t>ВЛ-35 кВ "Коргасын-Терсакан", в том числе:</t>
  </si>
  <si>
    <t>ВЛ-35 кВ "ЖТЭЦ-Талап", в том числе:</t>
  </si>
  <si>
    <t>ВЛ-35 кВ "Актас-Байконур", в том числе:</t>
  </si>
  <si>
    <t>ВЛ-35 кВ "Байконур-Сатпаево", в том числе:</t>
  </si>
  <si>
    <t>ВЛ-35 кВ "Жайрем-Женис", в том числе:</t>
  </si>
  <si>
    <t>Соединитель СОАС-70</t>
  </si>
  <si>
    <t>ВЛ-35 кВ "Жайрем-Кенжебай", в том числе:</t>
  </si>
  <si>
    <t>ВЛ-35 кВ "Жана Арка-Дружба", в том числе:</t>
  </si>
  <si>
    <t>Ушко однолапчатое У 1-7-16</t>
  </si>
  <si>
    <t>Зажим ПГН 2-6</t>
  </si>
  <si>
    <t>Гасители вибрации ГПГ-0,8-9,1-350А/10-13</t>
  </si>
  <si>
    <t>Изоляторы ПС-70</t>
  </si>
  <si>
    <t>ВЛ-35 кВ "Клыч-Актау", в том числе:</t>
  </si>
  <si>
    <t>ВЛ-35 кВ "Жайрем-Берлистык", в том числе:</t>
  </si>
  <si>
    <t>ВЛ-35 кВ "Жайрем-Тузкольский водозабор", в том числе:</t>
  </si>
  <si>
    <t>Цемент М-400</t>
  </si>
  <si>
    <t>ВЛ-6 кВ яч.№44 "3-й подъём" от ПС-220/35/6кВ "Жайрем", в том числе:</t>
  </si>
  <si>
    <t>СВ-105-3,5 стойка ж/б вибрированная с/стойкая с гидроизоляцией</t>
  </si>
  <si>
    <t>Траверса ТМ-1</t>
  </si>
  <si>
    <t>Изоляторы ШС-10</t>
  </si>
  <si>
    <t>Полиэтиленовые колпачки К-7</t>
  </si>
  <si>
    <t>ВЛ-6 кВ яч.№18 "3-й подъём" от ПС-220/35/6кВ "Жайрем", в том числе:</t>
  </si>
  <si>
    <t>ВЛ-6 кВ яч.№34 "Склад ВВ" от ПС-220/35/6кВ "Жайрем", в том числе:</t>
  </si>
  <si>
    <t>ВЛ-6 кВ яч.№5 "Совхоз" от ПС-35/6кВ "Клыч", в том числе:</t>
  </si>
  <si>
    <t>кг</t>
  </si>
  <si>
    <t>Материалы для замены ж/б опор на ВЛ-35 кВ, г.Балхаш,  в том числе:</t>
  </si>
  <si>
    <t>Узел крепления КГП-7-1</t>
  </si>
  <si>
    <t>Зажим серьга СР-7-16</t>
  </si>
  <si>
    <t>Поддерживающий зажим ПГН -2-6</t>
  </si>
  <si>
    <t>Соединители троса САС-35-2</t>
  </si>
  <si>
    <t>Зажим НКК-1-1Б</t>
  </si>
  <si>
    <t>ВЛ-35 кВ №64, в том числе:</t>
  </si>
  <si>
    <t>Материалы для замены ж/б опор на ВЛ- 0,4 кВ, г.Жезказган:</t>
  </si>
  <si>
    <t>ВЛ-0,4 кВ пос.Кенгир, в том числе:</t>
  </si>
  <si>
    <t>СВ 105-3,5 стойка ж/б вибрированная с/стойкая с гидроизоляцией</t>
  </si>
  <si>
    <t>СИП 5 4х35</t>
  </si>
  <si>
    <t>м</t>
  </si>
  <si>
    <t>Зажим анкерный ЗА-2</t>
  </si>
  <si>
    <t>Зажим поддерживающий SO 270</t>
  </si>
  <si>
    <t>Сталь полосовая 40х4 мм</t>
  </si>
  <si>
    <t>Крюк КН-18</t>
  </si>
  <si>
    <t>Электрод d 3 мм Китай</t>
  </si>
  <si>
    <t>Краска черная НЦ</t>
  </si>
  <si>
    <t>Растворитель 647</t>
  </si>
  <si>
    <t>Кронштейн У-1</t>
  </si>
  <si>
    <t>ВЛ-0,4 кВ пос.Талап, в том числе:</t>
  </si>
  <si>
    <t>Материалы для замены КЛ-10 кВ распред.сетей г.Приозёрск, в том числе:</t>
  </si>
  <si>
    <t>Кабель АСБЛ-3х120</t>
  </si>
  <si>
    <t xml:space="preserve">Муфта соединительная 10 СТП-3х70-120  </t>
  </si>
  <si>
    <t>Гильзы ГА-120мм</t>
  </si>
  <si>
    <t>Труба  асбестовая ф100мм</t>
  </si>
  <si>
    <t>1.5</t>
  </si>
  <si>
    <t>1.6</t>
  </si>
  <si>
    <t>1.7</t>
  </si>
  <si>
    <t>1.8</t>
  </si>
  <si>
    <t>1.9</t>
  </si>
  <si>
    <t>Частичная реконструкция ПС-110/35/10 кВ "Городская", в том числе:</t>
  </si>
  <si>
    <t>Разъединитель 220 кВ, трехполюсный с двумя  заземляющими ножами, с электроприводами.</t>
  </si>
  <si>
    <t>Частичная реконструкция ПС-110/35/6 кВ "Центральная"</t>
  </si>
  <si>
    <t>Трансформатор напряжения 110 кВ</t>
  </si>
  <si>
    <t>8.3</t>
  </si>
  <si>
    <t>8.4</t>
  </si>
  <si>
    <t>9.3</t>
  </si>
  <si>
    <t>Трансформатор напряжения 10 кВ</t>
  </si>
  <si>
    <t>Разъединитель 35 кВ, трехполюсный с одним  заземляющим ножом, с электроприводами.</t>
  </si>
  <si>
    <t>Разъединитель 35 кВ, трехполюсный с двумя  заземляющими ножами, с электроприводами.</t>
  </si>
  <si>
    <t>16.3</t>
  </si>
  <si>
    <t>Шкаф зажимов трансформатора напряжения 35 кВ</t>
  </si>
  <si>
    <t>17.2</t>
  </si>
  <si>
    <t>17.3</t>
  </si>
  <si>
    <t xml:space="preserve">Разъединитель 35 кВ, трёхполюсный с одним заземляющим ножом  с электроприводами </t>
  </si>
  <si>
    <t>18.2</t>
  </si>
  <si>
    <t>18.3</t>
  </si>
  <si>
    <t>18.4</t>
  </si>
  <si>
    <t>Частичная реконструкция ПС-35/10 кВ "№15"</t>
  </si>
  <si>
    <t>19.2</t>
  </si>
  <si>
    <t>19.3</t>
  </si>
  <si>
    <t>19.4</t>
  </si>
  <si>
    <t>Предохранитель 10кВ ПКТ</t>
  </si>
  <si>
    <t>Предохранитель 10кВ ПКН</t>
  </si>
  <si>
    <t>20.2</t>
  </si>
  <si>
    <t>ВЛ-35 кВ "Алгабас-Каракенгир", в том числе:</t>
  </si>
  <si>
    <t>ВЛ-35 кВ "Улытау-Каракенгир", в том числе:</t>
  </si>
  <si>
    <t xml:space="preserve">Деталь крепления ригеля КР-7 оцинк. </t>
  </si>
  <si>
    <t>ВЛ-35 кВ "Рассвет-К.Маркса", в том числе:</t>
  </si>
  <si>
    <t>Провод АС-70</t>
  </si>
  <si>
    <t>Модернизация оборудования связи ПС-35/6 кВ Ктай</t>
  </si>
  <si>
    <t>Модернизация оборудования связи ПС-35/6 кВ Клыч</t>
  </si>
  <si>
    <t>1.12</t>
  </si>
  <si>
    <t>1.13</t>
  </si>
  <si>
    <t>1.19</t>
  </si>
  <si>
    <t xml:space="preserve">Телемеханизация ПС 1-110 </t>
  </si>
  <si>
    <t xml:space="preserve">Телемеханизация ПС 6-110  </t>
  </si>
  <si>
    <t>Частичная реконструкция ПС-35/6 кВ "Ктай", в том числе:</t>
  </si>
  <si>
    <t>Итого по ремонту оборудования электрических сетей АО "Жез.РЭК" на 2023 год, в том числе:</t>
  </si>
  <si>
    <t xml:space="preserve">Разъединитель 220 кВ, трёхполюсный с двумя заземляющими ножами  с электроприводами </t>
  </si>
  <si>
    <t>Шкаф управления на 2 разъединителя 220 кВ</t>
  </si>
  <si>
    <t>Разъединитель 220 кВ, трехполюсный с одним  заземляющим ножом, с электроприводами.</t>
  </si>
  <si>
    <t>Трансформатор тока 220 кВ 300/5</t>
  </si>
  <si>
    <t xml:space="preserve"> Частичная реконструкция ПС 110/35/6кВ "Актас"</t>
  </si>
  <si>
    <t xml:space="preserve">Разъединитель 35 кВ, трёхполюсный с двумя заземляющими ножами  с электроприводами </t>
  </si>
  <si>
    <t xml:space="preserve">Вакуумный выключатель35кВ </t>
  </si>
  <si>
    <t xml:space="preserve">Блок под вакуумный выключатель 35 кВ </t>
  </si>
  <si>
    <t xml:space="preserve">Блок под трансформаторы тока 35кВ </t>
  </si>
  <si>
    <t>Блок опорных изоляторов (ОИ) 35 кВ</t>
  </si>
  <si>
    <t>Вакуумный выключатель35кВ</t>
  </si>
  <si>
    <t xml:space="preserve">Блок под вакуумный выключатель 35 кВ Реклоузер </t>
  </si>
  <si>
    <t>Блок под трансформаторы тока 35кВ</t>
  </si>
  <si>
    <t>Частичная реконструкция ПС-220кВ "Строительная"</t>
  </si>
  <si>
    <t>Трансформатор напряжения 35кВ</t>
  </si>
  <si>
    <t>Трансформатор напряжения 6кВ</t>
  </si>
  <si>
    <t>Вакуумный выключатель 10 кВ</t>
  </si>
  <si>
    <t>8.5</t>
  </si>
  <si>
    <t>8.6</t>
  </si>
  <si>
    <t>8.7</t>
  </si>
  <si>
    <t>8.8</t>
  </si>
  <si>
    <t>Шкаф учёта электроэнергии</t>
  </si>
  <si>
    <t>8.9</t>
  </si>
  <si>
    <t>8.10</t>
  </si>
  <si>
    <t>8.11</t>
  </si>
  <si>
    <t>Терминалы защит В-10 кВ</t>
  </si>
  <si>
    <t>8.12</t>
  </si>
  <si>
    <t>Терминалы защит ТН-10 кВ</t>
  </si>
  <si>
    <t xml:space="preserve">Трансформаторы тока 10 кВ </t>
  </si>
  <si>
    <t>Трансформатор 10/0,4кВ, 400 кВА</t>
  </si>
  <si>
    <t>Частичная реконструкция ПС-110/35/10 кВ "№5"</t>
  </si>
  <si>
    <t>Ограничитель перенапряжения 110 кВ</t>
  </si>
  <si>
    <t>10.2</t>
  </si>
  <si>
    <t>Ограничитель перенапряжений 35 кВ</t>
  </si>
  <si>
    <t>Ограничитель перенапряжений 10 кВ</t>
  </si>
  <si>
    <t>Частичная реконструкция ПС-110/10 кВ "№6"</t>
  </si>
  <si>
    <t>Щит управления ПС</t>
  </si>
  <si>
    <t>Шкаф упр.Т-2, ВВ-110 кВ,ВВ-10кВ, СВ-110, ВЛ-110-1шт.с мнемосхемой</t>
  </si>
  <si>
    <t xml:space="preserve">Шкаф упр. Т-1, ВВ-110 кВ,ВВ-10,СВ-10,ВЛ-110кВ-1 шт.  с мнемосхемой       </t>
  </si>
  <si>
    <t>Частичная реконструкция ПС-35/10 кВ "№9"</t>
  </si>
  <si>
    <t>Предохранитель 35кВ ПКТ</t>
  </si>
  <si>
    <t>Трансформатор тока 110кВ</t>
  </si>
  <si>
    <t>Частичная реконструкция ПС-35/10 кВ "№2"</t>
  </si>
  <si>
    <t>Трансформатор  35/0,4 кВ, 100 кВА</t>
  </si>
  <si>
    <t>Трансформатор  10/0,4 кВ, 40 кВА</t>
  </si>
  <si>
    <t>Частичная реконструкция ПС-35/10 кВ "25"</t>
  </si>
  <si>
    <t>Частичная реконструкция ПС-35/10 кВ "51"</t>
  </si>
  <si>
    <t xml:space="preserve">ЦРП-3 г.Приозерск, в том числе: </t>
  </si>
  <si>
    <t xml:space="preserve">Трансформатор 10/0,4кВ, 630кВА </t>
  </si>
  <si>
    <t>Трансформатор тока  10 кВ</t>
  </si>
  <si>
    <t xml:space="preserve">ЦРП-2 г.Приозерск, в том числе: </t>
  </si>
  <si>
    <t>Комплектные трансформаторные подстанции, в том числе:</t>
  </si>
  <si>
    <t>КТПуМБ-100кВА 10/0,4 кВ, г.Приозёрск, ТП № 1</t>
  </si>
  <si>
    <t>КТПГН-250кВА 10/0,4 кВ, п.Гульшад КТП №1</t>
  </si>
  <si>
    <t>КТПГН-250кВА 10/0,4 кВ, п.Алгазы КТП №1</t>
  </si>
  <si>
    <t>Замена оборудования ТП-2, п.Торангалык, в том числе:</t>
  </si>
  <si>
    <t xml:space="preserve">Трансформатор 10/0,4кВ, 400 кВА </t>
  </si>
  <si>
    <t>КТПн-400кВА 10/0,4кВ,  № 13 Гараж от ПС 110/10 кВ Д</t>
  </si>
  <si>
    <t xml:space="preserve">КТПн-100кВА 10/0,4кВ, ТП №3 Школа от ПС 35/10 кВ Талап </t>
  </si>
  <si>
    <t>ТП-10/0,4кВ № 4 "Дет.сад", п.Талап, в том числе:</t>
  </si>
  <si>
    <t xml:space="preserve">Трансформатор 10/0,4кВ, 250 кВА </t>
  </si>
  <si>
    <t>Ячейка КСО-366 вводная с выключателем нагрузки типа ВНР - 10/630-10 з УЗ (Камера КСО)</t>
  </si>
  <si>
    <t>Ячейка КСО-366  линейная  с выключателем нагрузки типа ВНРп - 10/630-10 ЗП с предохранителями 10 кВ. (КамераКСО)</t>
  </si>
  <si>
    <t>ВЛ-110 кВ ГПП "Никольская-Центральная", 15 "С" в том числе:</t>
  </si>
  <si>
    <t>Ушко однолапчатое У-1-7-16</t>
  </si>
  <si>
    <t>Соединитель СОАС-150</t>
  </si>
  <si>
    <t>Грозозащитный трос С-50</t>
  </si>
  <si>
    <t>Провод АС-150</t>
  </si>
  <si>
    <t xml:space="preserve">Соединитель СОАС-70 </t>
  </si>
  <si>
    <t>ВЛ-35 кВ №59, в том числе:</t>
  </si>
  <si>
    <t>ВЛ-35 кВ №65, в том числе:</t>
  </si>
  <si>
    <t>ВЛ-35 кВ №38, в том числе:</t>
  </si>
  <si>
    <t>Плашечный зажим ПА-2-2</t>
  </si>
  <si>
    <t xml:space="preserve">Зажим НКК-1-1Б </t>
  </si>
  <si>
    <t>ВЛ-35 кВ отпайка ПС Мын Арал, в том числе:</t>
  </si>
  <si>
    <t>ВЛ-10 кВ ф.№15 г.Приозёрск, в том числе:</t>
  </si>
  <si>
    <t>Полиэтиленовый колпачок К-7</t>
  </si>
  <si>
    <t>Соединитель СОАС-35</t>
  </si>
  <si>
    <t>Провод АС-35</t>
  </si>
  <si>
    <t>№ п.п.</t>
  </si>
  <si>
    <t>Наименование работ</t>
  </si>
  <si>
    <t>Единицы измерений</t>
  </si>
  <si>
    <t>Количество</t>
  </si>
  <si>
    <t>Сумма инвестиций, тыс.тенге               (без НДС)</t>
  </si>
  <si>
    <t>Телемеханизация ПС-110/35/10 кВ Сары-Кенгир</t>
  </si>
  <si>
    <t>Телемеханизация ПС-35/10 кВ Талап</t>
  </si>
  <si>
    <t>Терминал защиты шинного ТН-35 кВ</t>
  </si>
  <si>
    <t>Частичная реконструкция ПС-110/35/10 кВ  "№16"</t>
  </si>
  <si>
    <r>
      <t xml:space="preserve">Линейные панели ЩО-70 с 4 рубильниками (рубильники РПС-2 с предохранителями на 250А), с Альфа счетчиками А 1805 </t>
    </r>
    <r>
      <rPr>
        <sz val="13"/>
        <color indexed="10"/>
        <rFont val="Times New Roman"/>
        <family val="1"/>
        <charset val="204"/>
      </rPr>
      <t xml:space="preserve">3 шт </t>
    </r>
    <r>
      <rPr>
        <sz val="13"/>
        <rFont val="Times New Roman"/>
        <family val="1"/>
        <charset val="204"/>
      </rPr>
      <t xml:space="preserve">с трансформатором тока Т-0,66 </t>
    </r>
    <r>
      <rPr>
        <sz val="13"/>
        <color indexed="10"/>
        <rFont val="Times New Roman"/>
        <family val="1"/>
        <charset val="204"/>
      </rPr>
      <t xml:space="preserve">200/5  9шт   </t>
    </r>
    <r>
      <rPr>
        <sz val="13"/>
        <color theme="1"/>
        <rFont val="Times New Roman"/>
        <family val="1"/>
        <charset val="204"/>
      </rPr>
      <t>(Панель ЩО70 (вводная))</t>
    </r>
  </si>
  <si>
    <t>Предохранители ПКН-35кВ</t>
  </si>
  <si>
    <r>
      <t xml:space="preserve">Вводные панели ЩО-70 с разъединителем РЕ 19-37, оперируемый штангой; </t>
    </r>
    <r>
      <rPr>
        <sz val="13"/>
        <color indexed="10"/>
        <rFont val="Times New Roman"/>
        <family val="1"/>
        <charset val="204"/>
      </rPr>
      <t xml:space="preserve">прибор учета А1805 RAL-P4GB-DW-4- 1шт,     трансформаторы тока ТШП-0,66 300/5 - 3 шт </t>
    </r>
    <r>
      <rPr>
        <sz val="13"/>
        <color theme="1"/>
        <rFont val="Times New Roman"/>
        <family val="1"/>
        <charset val="204"/>
      </rPr>
      <t>(Панель ЩО70 (вводная))</t>
    </r>
  </si>
  <si>
    <t>Сумма инвестиций,         тыс. тенге                   (без НДС)</t>
  </si>
  <si>
    <t xml:space="preserve">                                Инвестиционной программы (проекта) </t>
  </si>
  <si>
    <t xml:space="preserve">                       </t>
  </si>
  <si>
    <t xml:space="preserve">                             Акционерное общество "Жезказганская распределительная электросетевая компания"</t>
  </si>
  <si>
    <t xml:space="preserve">Утвержденная инвест. программа </t>
  </si>
  <si>
    <t xml:space="preserve"> на 2023 год</t>
  </si>
  <si>
    <t xml:space="preserve"> проект инвестиционной программы на 2023 год</t>
  </si>
  <si>
    <t>ФАКТ</t>
  </si>
  <si>
    <t xml:space="preserve">Телемеханизация ПС 5-110 </t>
  </si>
  <si>
    <t>Телемеханизация ПС 9-110</t>
  </si>
  <si>
    <t>Телемеханизация ПС 11-110</t>
  </si>
  <si>
    <t>Телемеханизация ПС 13-110</t>
  </si>
  <si>
    <t>Телемеханизация ПС 17-110</t>
  </si>
  <si>
    <t>Телемеханизация ПС 18-110</t>
  </si>
  <si>
    <t>1.11</t>
  </si>
  <si>
    <t>Телемеханизация ПС 21-35</t>
  </si>
  <si>
    <t>Телемеханизация ПС 24-35</t>
  </si>
  <si>
    <t>Модернизация оборудования связи ПС 4-110 кВ</t>
  </si>
  <si>
    <t>Модернизация оборудования связи ПС 10-110 кВ</t>
  </si>
  <si>
    <t>Модернизация оборудования связи ПС 16-110 кВ  "Свинокомплекс"</t>
  </si>
  <si>
    <t>Модернизация оборудования связи ПС 18-110 кВ</t>
  </si>
  <si>
    <t xml:space="preserve">Услуга по авторскому надзору согласно проекта "Создание АСДУ АО "Жезказганская РЭК" </t>
  </si>
  <si>
    <t>Камаз-43118-50 с КМУ                                                КРЭС</t>
  </si>
  <si>
    <t>А/кран «Галичанин» г/п -32 т на базе а/м -63501      БЭС</t>
  </si>
  <si>
    <t>2.4</t>
  </si>
  <si>
    <t>Автопогрузчик вилочный Komatsu FD70-10             БЭС</t>
  </si>
  <si>
    <t>2.5</t>
  </si>
  <si>
    <t>2.6</t>
  </si>
  <si>
    <t>Погрузчик-экскаватор САТ428 F2, с гидромолотом    БЭС</t>
  </si>
  <si>
    <t>Силовой трансформатор ТМ-6300/35/6 кВ с учетом шеф-монтажных работ</t>
  </si>
  <si>
    <t>Работа по замене (демонтаж, монтаж) трансформатора типа ТМ-3200 кВА 35/6 кВ на трансформатор ТМ-6300 кВА 35/6 кВ на ПС 35/6 кВ Ктай</t>
  </si>
  <si>
    <t>Частичная реконструкция ПС-220/110/10 кВ "Барсенгир"</t>
  </si>
  <si>
    <t>7.2</t>
  </si>
  <si>
    <t>Трансформатор тока 35 кВ 100/5</t>
  </si>
  <si>
    <t>Блок под трехполюсный разъединитель 35 кВ с двумя заземляющими ножами с электроприводами</t>
  </si>
  <si>
    <t>Блок под трехполюсный разъединитель 35 кВ с одним заземляющим ножом с электроприводами</t>
  </si>
  <si>
    <t>Силовой трансформатор ТМ-4000/35/6 кВ с учетом шеф-монтажных работ</t>
  </si>
  <si>
    <t>Работа по замене (демонтаж, монтаж) трансформатора типа ТМТН-6300 кВА 110/35/6 кВ на трансформатор типа ТМ-4000кВА 35/6 кВ на ПС 110/35/6 кВ Актас</t>
  </si>
  <si>
    <t>Трансформатор тока 35 кВ 300/5</t>
  </si>
  <si>
    <t>9.4</t>
  </si>
  <si>
    <t>9.5</t>
  </si>
  <si>
    <t>9.6</t>
  </si>
  <si>
    <t>9.7</t>
  </si>
  <si>
    <t>9.8</t>
  </si>
  <si>
    <t>Частичная реконструкция ПС- 110/35/10 кВ  "Ұлытау"</t>
  </si>
  <si>
    <t>Частичная реконструкция ПС- 110/35/10 кВ  "Сары-Кенгир"</t>
  </si>
  <si>
    <t>Частичная реконструкция ПС- 110/35/10 кВ  "Нура-Талды"</t>
  </si>
  <si>
    <t>Выключатель элегазовый колонковый 110 кВ</t>
  </si>
  <si>
    <t>Частичная реконструкция ПС-35/10 кВ  "ГПП-1"</t>
  </si>
  <si>
    <t>Силовой трансформатор ТМ-6300/35/10 кВ с учетом шеф-монтажных работ</t>
  </si>
  <si>
    <t>Работа по замене (демонтаж, монтаж) трансформатора типа ТМ-2500 кВА 35/10 кВ на трансформатор ТМ-6300 кВА 35/10 кВ на ПС 35/10 кВ ГПП-1</t>
  </si>
  <si>
    <t>ПС-35/10 кВ "Уш-шокы"</t>
  </si>
  <si>
    <t>Трансформатор ТМ-4000/35/6 кВ с учетом шеф-монтажных работ</t>
  </si>
  <si>
    <t>16.4</t>
  </si>
  <si>
    <t>16.5</t>
  </si>
  <si>
    <t>РГ.1б-35II/1000-20 УХЛ1 Разъединитель 35 кВ трёхполюсный с одним заземляющим ножом, с электроприводами</t>
  </si>
  <si>
    <t>16.6</t>
  </si>
  <si>
    <t>РГ.2-35II/1000-20 УХЛ1 Разъединитель 35кВ трёхполюсный с двумя заземляющими ножами, с электроприводами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</si>
  <si>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</si>
  <si>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</si>
  <si>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</si>
  <si>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</si>
  <si>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</si>
  <si>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</si>
  <si>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</si>
  <si>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</si>
  <si>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Разъединитель РГП 1а-35/1000-20УХЛ1 однополюсный с приводом ПРГ-02-5Б УХЛ1 с одним заземляющимножом</t>
  </si>
  <si>
    <t>18</t>
  </si>
  <si>
    <t>Трансформатор тока ТЛО-10 кВ</t>
  </si>
  <si>
    <t>21</t>
  </si>
  <si>
    <t>21.1</t>
  </si>
  <si>
    <t xml:space="preserve">Силовой трансформатор ТДТН-40000 кВА 110/35/10 кВ </t>
  </si>
  <si>
    <t>21.2</t>
  </si>
  <si>
    <t>Работа по замене (демонтаж, монтаж) трансформатора типа ТДТН-20000 кВА 110/35/10 кВ в количестве 1 шт. на трансформатор ТДТН-40000 кВА 110/35/10 кВ на ПС 16-110 «Свинокомплекс» ЦРЭС</t>
  </si>
  <si>
    <t>22</t>
  </si>
  <si>
    <t>Частичная реконструкция ПС-110/35/10 кВ "№4"</t>
  </si>
  <si>
    <t>22.1</t>
  </si>
  <si>
    <r>
      <rPr>
        <sz val="13"/>
        <rFont val="Times New Roman"/>
        <family val="1"/>
        <charset val="204"/>
      </rPr>
      <t>Силовой</t>
    </r>
    <r>
      <rPr>
        <sz val="13"/>
        <color rgb="FFC00000"/>
        <rFont val="Times New Roman"/>
        <family val="1"/>
        <charset val="204"/>
      </rPr>
      <t xml:space="preserve">  </t>
    </r>
    <r>
      <rPr>
        <sz val="13"/>
        <rFont val="Times New Roman"/>
        <family val="1"/>
        <charset val="204"/>
      </rPr>
      <t>трансформатор ТМН-6300/35/10кВ с учетом шеф-монтажных работ</t>
    </r>
  </si>
  <si>
    <t>22.2</t>
  </si>
  <si>
    <t>Работа по замене (демонтаж, монтаж) трансформатора типа ТМН-5600кВА 35/10 кВ в количестве 1 шт. на трансформатор ТМН-6300кВА 35/10 кВ на ПС 4-110 кВ ЮРЭС</t>
  </si>
  <si>
    <t>23</t>
  </si>
  <si>
    <t>Частичная реконструкция ПС-9-110 кВ "Актогай"</t>
  </si>
  <si>
    <t>23.1</t>
  </si>
  <si>
    <t xml:space="preserve">Силовой трансформатор ТМТН-6300 кВА 110/35/10 кВ </t>
  </si>
  <si>
    <t>23.2</t>
  </si>
  <si>
    <t>Работа по замене (демонтаж, монтаж) трансформатора типа ТМТ-6300кВА 110/35/10 кВ в количестве 1 шт. на трансформатор ТМТН-6300 кВА 110/35/10 кВ на ПС 9-110 кВ Актогай</t>
  </si>
  <si>
    <t>24</t>
  </si>
  <si>
    <t>24.1</t>
  </si>
  <si>
    <t>25</t>
  </si>
  <si>
    <t>25.1</t>
  </si>
  <si>
    <t>25.2</t>
  </si>
  <si>
    <t>25.3</t>
  </si>
  <si>
    <t>25.4</t>
  </si>
  <si>
    <t>25.5</t>
  </si>
  <si>
    <t>Силовой трансформатор ТМН-6300/35/10 кВ с учетом шеф-монтажных работ</t>
  </si>
  <si>
    <t>26</t>
  </si>
  <si>
    <t>26.1</t>
  </si>
  <si>
    <t>ОРУ-10 кВ</t>
  </si>
  <si>
    <t>28</t>
  </si>
  <si>
    <t>28.1</t>
  </si>
  <si>
    <t>28.2</t>
  </si>
  <si>
    <t>28.3</t>
  </si>
  <si>
    <t>РГ.2-35II/1000-20 УХЛ1 Разъединитель 35 кВ трёхполюсный с двумя заземляющими ножами, с электроприводами</t>
  </si>
  <si>
    <t>29</t>
  </si>
  <si>
    <t>ПС-35/6 кВ "Мын-Арал"</t>
  </si>
  <si>
    <t>29.1</t>
  </si>
  <si>
    <t>Трансформатор ТМН-6300/35/6 кВ с учетом шеф-монтажных работ</t>
  </si>
  <si>
    <t>30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</si>
  <si>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</si>
  <si>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</si>
  <si>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</si>
  <si>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</si>
  <si>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</si>
  <si>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</si>
  <si>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</si>
  <si>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</si>
  <si>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</si>
  <si>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31</t>
  </si>
  <si>
    <t>31.1</t>
  </si>
  <si>
    <t>31.2</t>
  </si>
  <si>
    <t>31.3</t>
  </si>
  <si>
    <t>31.4</t>
  </si>
  <si>
    <t>Трансформатор ТМ-400 кВА 10/0,4 кВ</t>
  </si>
  <si>
    <t>31.5</t>
  </si>
  <si>
    <t>Трансформатор тока ТЛО 10 кВ</t>
  </si>
  <si>
    <t>31.6</t>
  </si>
  <si>
    <t>Трансформатор напряжения НАМИТ-10 кВ</t>
  </si>
  <si>
    <t>31.7</t>
  </si>
  <si>
    <t>31.8</t>
  </si>
  <si>
    <t>Предохранитель 10 кВ ПКН-001-10-У3</t>
  </si>
  <si>
    <t>31.9</t>
  </si>
  <si>
    <t>Предохранитель 10 кВ ПКТ-101-10-10-12,5-У3</t>
  </si>
  <si>
    <t>32</t>
  </si>
  <si>
    <t>32.1</t>
  </si>
  <si>
    <t>32.2</t>
  </si>
  <si>
    <t>КТПуМБ-400кВА 10/0,4 кВ, г.Приозёрск, КТПН № 1 А</t>
  </si>
  <si>
    <t>32.3</t>
  </si>
  <si>
    <t>КТПуМБ-400кВА 10/0,4 кВ, г.Приозёрск, КТПН № 1</t>
  </si>
  <si>
    <t>32.4</t>
  </si>
  <si>
    <t>32.5</t>
  </si>
  <si>
    <t>32.6</t>
  </si>
  <si>
    <t>32.6.1</t>
  </si>
  <si>
    <t>32.7</t>
  </si>
  <si>
    <t>32.8</t>
  </si>
  <si>
    <t>32.9</t>
  </si>
  <si>
    <t>32.9.1</t>
  </si>
  <si>
    <t>32.9.2</t>
  </si>
  <si>
    <t>32.9.3</t>
  </si>
  <si>
    <t>32.9.4</t>
  </si>
  <si>
    <t>32.9.5</t>
  </si>
  <si>
    <t>32.10</t>
  </si>
  <si>
    <t>КТПуМБ-400 кВа 10/0,4 кВ (г.Приозерск, ТП №2)</t>
  </si>
  <si>
    <t>32.11</t>
  </si>
  <si>
    <t>КТПГН-250 кВа 10/0,4 кВ г.Балхаш, КТП №1 кафе</t>
  </si>
  <si>
    <t>33</t>
  </si>
  <si>
    <t>33.1</t>
  </si>
  <si>
    <t>33.2</t>
  </si>
  <si>
    <t>33.3</t>
  </si>
  <si>
    <t>33.4</t>
  </si>
  <si>
    <t>34</t>
  </si>
  <si>
    <t>ВЛ-220 кВ №2438 "Агадырь - Моинты", в том числе:</t>
  </si>
  <si>
    <t>34.1</t>
  </si>
  <si>
    <t>34.2</t>
  </si>
  <si>
    <t>34.3</t>
  </si>
  <si>
    <t>34.4</t>
  </si>
  <si>
    <t>35</t>
  </si>
  <si>
    <t>35.1</t>
  </si>
  <si>
    <t>35.2</t>
  </si>
  <si>
    <t>35.3</t>
  </si>
  <si>
    <t>35.4</t>
  </si>
  <si>
    <t>36</t>
  </si>
  <si>
    <t>36.1</t>
  </si>
  <si>
    <t>36.2</t>
  </si>
  <si>
    <t>37</t>
  </si>
  <si>
    <t>ВЛ-110 кВ №103, в том числе:</t>
  </si>
  <si>
    <t>37.1</t>
  </si>
  <si>
    <t>37.2</t>
  </si>
  <si>
    <t>38</t>
  </si>
  <si>
    <t>ВЛ-110 кВ №104,105 "Балхашская - Саяк", в том числе:</t>
  </si>
  <si>
    <t>38.1</t>
  </si>
  <si>
    <t>38.2</t>
  </si>
  <si>
    <t>39</t>
  </si>
  <si>
    <t>ВЛ-110 кВ отп. на "Орта-Дересин" от ВЛ-110 кВ №105, в том числе:</t>
  </si>
  <si>
    <t>39.1</t>
  </si>
  <si>
    <t>39.2</t>
  </si>
  <si>
    <t>40</t>
  </si>
  <si>
    <t>ВЛ-110 кВ №120, в том числе:</t>
  </si>
  <si>
    <t>40.1</t>
  </si>
  <si>
    <t>41</t>
  </si>
  <si>
    <t>ВЛ-110 кВ №121, в том числе:</t>
  </si>
  <si>
    <t>41.1</t>
  </si>
  <si>
    <t>41.2</t>
  </si>
  <si>
    <t>41.3</t>
  </si>
  <si>
    <t>41.4</t>
  </si>
  <si>
    <t>41.5</t>
  </si>
  <si>
    <t>41.6</t>
  </si>
  <si>
    <t>Поддерживающий зажим ПГН -3-5</t>
  </si>
  <si>
    <t>41.7</t>
  </si>
  <si>
    <t>41.8</t>
  </si>
  <si>
    <t>42</t>
  </si>
  <si>
    <t>ВЛ-110 кВ №122 "Акчатау - Моинты" , в том числе:</t>
  </si>
  <si>
    <t>42.1</t>
  </si>
  <si>
    <t>42.2</t>
  </si>
  <si>
    <t>42.3</t>
  </si>
  <si>
    <t>43</t>
  </si>
  <si>
    <t>ВЛ-110 кВ №124, в том числе:</t>
  </si>
  <si>
    <t>43.1</t>
  </si>
  <si>
    <t>44</t>
  </si>
  <si>
    <t>ВЛ-110 кВ №126, в том числе:</t>
  </si>
  <si>
    <t>44.1</t>
  </si>
  <si>
    <t>44.2</t>
  </si>
  <si>
    <t>45</t>
  </si>
  <si>
    <t>ВЛ-110кВ №115, 116, в том числе:</t>
  </si>
  <si>
    <t>45.1</t>
  </si>
  <si>
    <t>45.2</t>
  </si>
  <si>
    <t>Соединители троса СОАС-50-3</t>
  </si>
  <si>
    <t>45.3</t>
  </si>
  <si>
    <t>46</t>
  </si>
  <si>
    <t>46.1</t>
  </si>
  <si>
    <t>46.2</t>
  </si>
  <si>
    <t>46.3</t>
  </si>
  <si>
    <t>46.4</t>
  </si>
  <si>
    <t>46.5</t>
  </si>
  <si>
    <t>Узел крепления КГП 7-2Б</t>
  </si>
  <si>
    <t>46.6</t>
  </si>
  <si>
    <t>Узел крепления КГП 7-2В</t>
  </si>
  <si>
    <t>47</t>
  </si>
  <si>
    <t>47.1</t>
  </si>
  <si>
    <t>48</t>
  </si>
  <si>
    <t>48.1</t>
  </si>
  <si>
    <t>48.2</t>
  </si>
  <si>
    <t>48.3</t>
  </si>
  <si>
    <t>48.4</t>
  </si>
  <si>
    <t>48.5</t>
  </si>
  <si>
    <t>48.6</t>
  </si>
  <si>
    <t>48.7</t>
  </si>
  <si>
    <t>48.8</t>
  </si>
  <si>
    <t>49</t>
  </si>
  <si>
    <t>49.1</t>
  </si>
  <si>
    <t>49.2</t>
  </si>
  <si>
    <t>49.3</t>
  </si>
  <si>
    <t>49.4</t>
  </si>
  <si>
    <t>49.5</t>
  </si>
  <si>
    <t>49.6</t>
  </si>
  <si>
    <t>49.7</t>
  </si>
  <si>
    <t>50</t>
  </si>
  <si>
    <t>50.1</t>
  </si>
  <si>
    <t>50.2</t>
  </si>
  <si>
    <t>50.3</t>
  </si>
  <si>
    <t>51</t>
  </si>
  <si>
    <t>51.1</t>
  </si>
  <si>
    <t>51.2</t>
  </si>
  <si>
    <t>51.3</t>
  </si>
  <si>
    <t>51.4</t>
  </si>
  <si>
    <t>51.5</t>
  </si>
  <si>
    <t>51.6</t>
  </si>
  <si>
    <t>51.7</t>
  </si>
  <si>
    <t>52</t>
  </si>
  <si>
    <t>52.1</t>
  </si>
  <si>
    <t>52.2</t>
  </si>
  <si>
    <t>52.3</t>
  </si>
  <si>
    <t>52.4</t>
  </si>
  <si>
    <t>52.5</t>
  </si>
  <si>
    <t>52.6</t>
  </si>
  <si>
    <t>52.7</t>
  </si>
  <si>
    <t>53</t>
  </si>
  <si>
    <t>53.1</t>
  </si>
  <si>
    <t>53.2</t>
  </si>
  <si>
    <t>53.3</t>
  </si>
  <si>
    <t>53.4</t>
  </si>
  <si>
    <t>53.5</t>
  </si>
  <si>
    <t>53.6</t>
  </si>
  <si>
    <t>53.7</t>
  </si>
  <si>
    <t>54</t>
  </si>
  <si>
    <t>54.1</t>
  </si>
  <si>
    <t>54.2</t>
  </si>
  <si>
    <t>54.3</t>
  </si>
  <si>
    <t>54.4</t>
  </si>
  <si>
    <t>54.5</t>
  </si>
  <si>
    <t>54.6</t>
  </si>
  <si>
    <t>54.7</t>
  </si>
  <si>
    <t>55</t>
  </si>
  <si>
    <t>55.1</t>
  </si>
  <si>
    <t>55.2</t>
  </si>
  <si>
    <t>55.3</t>
  </si>
  <si>
    <t>55.4</t>
  </si>
  <si>
    <t>55.5</t>
  </si>
  <si>
    <t>55.6</t>
  </si>
  <si>
    <t>55.7</t>
  </si>
  <si>
    <t>56</t>
  </si>
  <si>
    <t>56.1</t>
  </si>
  <si>
    <t>56.2</t>
  </si>
  <si>
    <t>57</t>
  </si>
  <si>
    <t>57.1</t>
  </si>
  <si>
    <t>57.2</t>
  </si>
  <si>
    <t>57.3</t>
  </si>
  <si>
    <t>58</t>
  </si>
  <si>
    <t>58.1</t>
  </si>
  <si>
    <t>58.2</t>
  </si>
  <si>
    <t>58.3</t>
  </si>
  <si>
    <t>58.4</t>
  </si>
  <si>
    <t>58.5</t>
  </si>
  <si>
    <t>58.6</t>
  </si>
  <si>
    <t>58.7</t>
  </si>
  <si>
    <t>59</t>
  </si>
  <si>
    <t>59.1</t>
  </si>
  <si>
    <t>59.2</t>
  </si>
  <si>
    <t>59.3</t>
  </si>
  <si>
    <t>59.4</t>
  </si>
  <si>
    <t>59.5</t>
  </si>
  <si>
    <t>59.6</t>
  </si>
  <si>
    <t>59.7</t>
  </si>
  <si>
    <t>60</t>
  </si>
  <si>
    <t>60.1</t>
  </si>
  <si>
    <t>60.2</t>
  </si>
  <si>
    <t>60.3</t>
  </si>
  <si>
    <t>60.4</t>
  </si>
  <si>
    <t>60.5</t>
  </si>
  <si>
    <t>60.6</t>
  </si>
  <si>
    <t>Ушко УС-7-16</t>
  </si>
  <si>
    <t>60.7</t>
  </si>
  <si>
    <t>60.8</t>
  </si>
  <si>
    <t>60.9</t>
  </si>
  <si>
    <t>60.10</t>
  </si>
  <si>
    <t>61</t>
  </si>
  <si>
    <t>61.1</t>
  </si>
  <si>
    <t>61.2</t>
  </si>
  <si>
    <t>61.3</t>
  </si>
  <si>
    <t>61.4</t>
  </si>
  <si>
    <t>61.5</t>
  </si>
  <si>
    <t>61.6</t>
  </si>
  <si>
    <t>61.7</t>
  </si>
  <si>
    <t>62</t>
  </si>
  <si>
    <t>62.1</t>
  </si>
  <si>
    <t>62.2</t>
  </si>
  <si>
    <t>62.3</t>
  </si>
  <si>
    <t>62.4</t>
  </si>
  <si>
    <t>62.5</t>
  </si>
  <si>
    <t>62.6</t>
  </si>
  <si>
    <t>62.7</t>
  </si>
  <si>
    <t>63</t>
  </si>
  <si>
    <t>63.1</t>
  </si>
  <si>
    <t>63.2</t>
  </si>
  <si>
    <t>63.3</t>
  </si>
  <si>
    <t>63.4</t>
  </si>
  <si>
    <t>63.5</t>
  </si>
  <si>
    <t>64</t>
  </si>
  <si>
    <t>64.1</t>
  </si>
  <si>
    <t>64.2</t>
  </si>
  <si>
    <t>64.3</t>
  </si>
  <si>
    <t>64.4</t>
  </si>
  <si>
    <t>64.5</t>
  </si>
  <si>
    <t>65</t>
  </si>
  <si>
    <t>65.1</t>
  </si>
  <si>
    <t>65.2</t>
  </si>
  <si>
    <t>65.3</t>
  </si>
  <si>
    <t>65.4</t>
  </si>
  <si>
    <t>65.5</t>
  </si>
  <si>
    <t>65.6</t>
  </si>
  <si>
    <t>65.7</t>
  </si>
  <si>
    <t>65.8</t>
  </si>
  <si>
    <t>66</t>
  </si>
  <si>
    <t>66.1</t>
  </si>
  <si>
    <t>67</t>
  </si>
  <si>
    <t>67.1</t>
  </si>
  <si>
    <t>67.2</t>
  </si>
  <si>
    <t>67.3</t>
  </si>
  <si>
    <t>67.4</t>
  </si>
  <si>
    <t>68</t>
  </si>
  <si>
    <t>68.1</t>
  </si>
  <si>
    <t>68.2</t>
  </si>
  <si>
    <t>68.3</t>
  </si>
  <si>
    <t>68.4</t>
  </si>
  <si>
    <t>69</t>
  </si>
  <si>
    <t>69.1</t>
  </si>
  <si>
    <t>69.2</t>
  </si>
  <si>
    <t>69.3</t>
  </si>
  <si>
    <t>69.4</t>
  </si>
  <si>
    <t>70</t>
  </si>
  <si>
    <t>70.1</t>
  </si>
  <si>
    <t>70.2</t>
  </si>
  <si>
    <t>70.3</t>
  </si>
  <si>
    <t>70.4</t>
  </si>
  <si>
    <t>71</t>
  </si>
  <si>
    <t>ВЛ-10 кВ "Копколь-Бараколь"</t>
  </si>
  <si>
    <t>71.1</t>
  </si>
  <si>
    <t>71.2</t>
  </si>
  <si>
    <t>Провод АС-25</t>
  </si>
  <si>
    <t>71.3</t>
  </si>
  <si>
    <t>Колпачок К-7</t>
  </si>
  <si>
    <t>72</t>
  </si>
  <si>
    <t>72.1</t>
  </si>
  <si>
    <t>72.2</t>
  </si>
  <si>
    <t>72.3</t>
  </si>
  <si>
    <t>72.4</t>
  </si>
  <si>
    <t>73</t>
  </si>
  <si>
    <t>73.1</t>
  </si>
  <si>
    <t>73.2</t>
  </si>
  <si>
    <t>73.3</t>
  </si>
  <si>
    <t>73.4</t>
  </si>
  <si>
    <t>74</t>
  </si>
  <si>
    <t>74.1</t>
  </si>
  <si>
    <t>74.2</t>
  </si>
  <si>
    <t>74.3</t>
  </si>
  <si>
    <t>74.4</t>
  </si>
  <si>
    <t>75</t>
  </si>
  <si>
    <t>75.1</t>
  </si>
  <si>
    <t>75.2</t>
  </si>
  <si>
    <t>75.3</t>
  </si>
  <si>
    <t>75.4</t>
  </si>
  <si>
    <t>75.5</t>
  </si>
  <si>
    <t>Грунт-эмаль 3 в 1 алкидно-уретановая (прямо на ржавчину быстросохнущая стойкая) черная</t>
  </si>
  <si>
    <t>75.6</t>
  </si>
  <si>
    <t>75.7</t>
  </si>
  <si>
    <t>75.8</t>
  </si>
  <si>
    <t>75.9</t>
  </si>
  <si>
    <t>75.10</t>
  </si>
  <si>
    <t>75.11</t>
  </si>
  <si>
    <t>75.12</t>
  </si>
  <si>
    <t>75.13</t>
  </si>
  <si>
    <t>75.14</t>
  </si>
  <si>
    <t>75.15</t>
  </si>
  <si>
    <t>75.16</t>
  </si>
  <si>
    <t>75.17</t>
  </si>
  <si>
    <t>76</t>
  </si>
  <si>
    <t>76.1</t>
  </si>
  <si>
    <t>76.2</t>
  </si>
  <si>
    <t>76.3</t>
  </si>
  <si>
    <t>76.4</t>
  </si>
  <si>
    <t>76.5</t>
  </si>
  <si>
    <t>76.6</t>
  </si>
  <si>
    <t>76.7</t>
  </si>
  <si>
    <t>76.8</t>
  </si>
  <si>
    <t>76.9</t>
  </si>
  <si>
    <t>76.10</t>
  </si>
  <si>
    <t>76.11</t>
  </si>
  <si>
    <t>76.12</t>
  </si>
  <si>
    <t>77</t>
  </si>
  <si>
    <t>77.1</t>
  </si>
  <si>
    <t>77.2</t>
  </si>
  <si>
    <t>СИП 5 4х50</t>
  </si>
  <si>
    <t>77.3</t>
  </si>
  <si>
    <t>Зажим анкерный SO 275s</t>
  </si>
  <si>
    <t>77.4</t>
  </si>
  <si>
    <t>77.5</t>
  </si>
  <si>
    <t>Зажим прокалывающий ОР616М</t>
  </si>
  <si>
    <t>77.6</t>
  </si>
  <si>
    <t>Сталь угловая 45х45х4 мм</t>
  </si>
  <si>
    <t>77.7</t>
  </si>
  <si>
    <t>77.8</t>
  </si>
  <si>
    <t>77.9</t>
  </si>
  <si>
    <t>77.10</t>
  </si>
  <si>
    <t>ЭМАЛЬ НЦ-132 ЧЕРНЫЙ</t>
  </si>
  <si>
    <t>77.11</t>
  </si>
  <si>
    <t>л.</t>
  </si>
  <si>
    <t>77.12</t>
  </si>
  <si>
    <t>78</t>
  </si>
  <si>
    <t>78.1</t>
  </si>
  <si>
    <t>78.2</t>
  </si>
  <si>
    <t>78.3</t>
  </si>
  <si>
    <t>78.4</t>
  </si>
  <si>
    <t>78.5</t>
  </si>
  <si>
    <t>78.6</t>
  </si>
  <si>
    <t>78.7</t>
  </si>
  <si>
    <t>78.8</t>
  </si>
  <si>
    <t>78.9</t>
  </si>
  <si>
    <t>78.10</t>
  </si>
  <si>
    <t>78.11</t>
  </si>
  <si>
    <t>78.12</t>
  </si>
  <si>
    <t>Материалы для замены ж/б опор на ВЛ-10 кВ, г.Балхаш,  в том числе:</t>
  </si>
  <si>
    <t>79</t>
  </si>
  <si>
    <t>79.1</t>
  </si>
  <si>
    <t>79.2</t>
  </si>
  <si>
    <t>79.3</t>
  </si>
  <si>
    <t>79.4</t>
  </si>
  <si>
    <t>79.5</t>
  </si>
  <si>
    <t>79.6</t>
  </si>
  <si>
    <t>79.7</t>
  </si>
  <si>
    <t>79.8</t>
  </si>
  <si>
    <t>79.9</t>
  </si>
  <si>
    <t>80</t>
  </si>
  <si>
    <t>80.1</t>
  </si>
  <si>
    <t>Замена участка КЛ-10 кВ Ф-3</t>
  </si>
  <si>
    <t>80.1.1</t>
  </si>
  <si>
    <t>80.1.2</t>
  </si>
  <si>
    <t>80.1.3</t>
  </si>
  <si>
    <t>80.1.4</t>
  </si>
  <si>
    <t>80.2</t>
  </si>
  <si>
    <t xml:space="preserve"> Замена частка КЛ-10 кВ от ПС 1-110кВ до ЖД дороги (до Соед. Муфты )  фидер №22 </t>
  </si>
  <si>
    <t>80.2.1</t>
  </si>
  <si>
    <t>80.2.2</t>
  </si>
  <si>
    <t>80.2.3</t>
  </si>
  <si>
    <t xml:space="preserve">Муфта концевая 10 КВТП-3х70-120  </t>
  </si>
  <si>
    <t>80.2.4</t>
  </si>
  <si>
    <t>80.2.5</t>
  </si>
  <si>
    <t>Наконечники алюминиевые</t>
  </si>
  <si>
    <t>80.3</t>
  </si>
  <si>
    <t>Замена участка КЛ-10 кВ от ТП-39А до 2КТПУМБ-41</t>
  </si>
  <si>
    <t>80.3.1</t>
  </si>
  <si>
    <t>Кабель АСБЛ-3х70</t>
  </si>
  <si>
    <t>80.3.2</t>
  </si>
  <si>
    <t>80.3.3</t>
  </si>
  <si>
    <t>80.3.4</t>
  </si>
  <si>
    <t>80.3.5</t>
  </si>
  <si>
    <t>80.4</t>
  </si>
  <si>
    <t>Замена участка КЛ-10 кВ от ТП-39А до 2КТПУМБ-40</t>
  </si>
  <si>
    <t>80.4.1</t>
  </si>
  <si>
    <t>80.4.2</t>
  </si>
  <si>
    <t>80.4.3</t>
  </si>
  <si>
    <t>80.4.4</t>
  </si>
  <si>
    <t>80.4.5</t>
  </si>
  <si>
    <t>81</t>
  </si>
  <si>
    <t>Материалы для замены КЛ-0,4 кВ распред.сетей г.Приозёрск, в том числе:</t>
  </si>
  <si>
    <t>81.1</t>
  </si>
  <si>
    <t>Замена участка КЛ-0,4 кВ От ТП-39А до ул. Пушкина 5</t>
  </si>
  <si>
    <t>81.1.1</t>
  </si>
  <si>
    <t>Кабель АВББШВ-3х95+1х70</t>
  </si>
  <si>
    <t>81.1.2</t>
  </si>
  <si>
    <t xml:space="preserve">Муфта концевая 1 КВТП-4х70-120  </t>
  </si>
  <si>
    <t>81.1.3</t>
  </si>
  <si>
    <t>Наконечники алюминиевые ТА-70</t>
  </si>
  <si>
    <t>81.1.4</t>
  </si>
  <si>
    <t>Наконечники алюминиевые ТА-95</t>
  </si>
  <si>
    <t>81.2</t>
  </si>
  <si>
    <t>Замена участка КЛ-0,4кВ От ТП-56 до ул. Гвардейска 12 ввод 1</t>
  </si>
  <si>
    <t>81.2.1</t>
  </si>
  <si>
    <t>81.2.2</t>
  </si>
  <si>
    <t>81.2.3</t>
  </si>
  <si>
    <t>81.2.4</t>
  </si>
  <si>
    <t>81.3</t>
  </si>
  <si>
    <t>Замена участка КЛ-0,4 кВ От ТП-56 до ул. Гвардейска 12 ввод 2</t>
  </si>
  <si>
    <t>81.3.1</t>
  </si>
  <si>
    <t>81.3.2</t>
  </si>
  <si>
    <t>81.3.3</t>
  </si>
  <si>
    <t>81.3.4</t>
  </si>
  <si>
    <t>81.4</t>
  </si>
  <si>
    <t>Замена участка КЛ-0,4 кВ от ТП-46 до ул  Гвардейска 10</t>
  </si>
  <si>
    <t>81.4.1</t>
  </si>
  <si>
    <t>81.4.2</t>
  </si>
  <si>
    <t>81.4.3</t>
  </si>
  <si>
    <t>81.4.4</t>
  </si>
  <si>
    <t>82</t>
  </si>
  <si>
    <t>Ремонт кровель ф. "БЭС" на ПС</t>
  </si>
  <si>
    <t>82.1</t>
  </si>
  <si>
    <t>ПС 4-110кВ ЮРЭС, здание РУ</t>
  </si>
  <si>
    <t>82.1.1</t>
  </si>
  <si>
    <t>Техноэласт ЭПП</t>
  </si>
  <si>
    <t>рулон</t>
  </si>
  <si>
    <t>82.1.2</t>
  </si>
  <si>
    <t>Техноэласт ТКП</t>
  </si>
  <si>
    <t>82.1.3</t>
  </si>
  <si>
    <t>Праймер битумный</t>
  </si>
  <si>
    <t>кг.</t>
  </si>
  <si>
    <t>82.1.4</t>
  </si>
  <si>
    <t>Валик малярный 25 см шубка</t>
  </si>
  <si>
    <t>82.1.5</t>
  </si>
  <si>
    <t>Цемент М-400 тарированный 50 кг</t>
  </si>
  <si>
    <t>82.1.6</t>
  </si>
  <si>
    <t>Газ СПВТ</t>
  </si>
  <si>
    <t>82.2</t>
  </si>
  <si>
    <t>ПС 4-110 кВ ЮРЭС, здание ОПУ</t>
  </si>
  <si>
    <t>82.2.1</t>
  </si>
  <si>
    <t>82.2.2</t>
  </si>
  <si>
    <t>82.2.3</t>
  </si>
  <si>
    <t>82.2.4</t>
  </si>
  <si>
    <t>82.2.5</t>
  </si>
  <si>
    <t>82.2.6</t>
  </si>
  <si>
    <t>82.3</t>
  </si>
  <si>
    <t>ПС 2-35 кВ ЮРЭС, здание ОПУ</t>
  </si>
  <si>
    <t>82.3.1</t>
  </si>
  <si>
    <t>82.3.2</t>
  </si>
  <si>
    <t>82.3.3</t>
  </si>
  <si>
    <t>82.3.4</t>
  </si>
  <si>
    <t>82.3.5</t>
  </si>
  <si>
    <t>82.3.6</t>
  </si>
  <si>
    <t>82.4</t>
  </si>
  <si>
    <t>ПС 2-35 кВ ЮРЭС, здание РУ</t>
  </si>
  <si>
    <t>82.4.1</t>
  </si>
  <si>
    <t>82.4.2</t>
  </si>
  <si>
    <t>82.4.3</t>
  </si>
  <si>
    <t>82.4.4</t>
  </si>
  <si>
    <t>82.4.5</t>
  </si>
  <si>
    <t>82.4.6</t>
  </si>
  <si>
    <t>82.5</t>
  </si>
  <si>
    <t>ПС 5-110 кВ ЦРЭ, здание РУ 1</t>
  </si>
  <si>
    <t>82.5.1</t>
  </si>
  <si>
    <t>82.5.2</t>
  </si>
  <si>
    <t>82.5.3</t>
  </si>
  <si>
    <t>82.5.4</t>
  </si>
  <si>
    <t>82.5.5</t>
  </si>
  <si>
    <t>82.5.6</t>
  </si>
  <si>
    <t>82.6</t>
  </si>
  <si>
    <t>ПС 5-110 кВ ЦРЭ, здание РУ 2</t>
  </si>
  <si>
    <t>82.6.1</t>
  </si>
  <si>
    <t>82.6.2</t>
  </si>
  <si>
    <t>82.6.3</t>
  </si>
  <si>
    <t>82.6.4</t>
  </si>
  <si>
    <t>82.6.5</t>
  </si>
  <si>
    <t>82.6.6</t>
  </si>
  <si>
    <t>83</t>
  </si>
  <si>
    <t>Настройка передачи телемеханической информации от ПС-220 кВ "Мойынты" в оперативно-информационный комплекс "Kvadrant", в том числе:</t>
  </si>
  <si>
    <t>83.1</t>
  </si>
  <si>
    <t>Сервер 2400 МГЦ</t>
  </si>
  <si>
    <t>83.2</t>
  </si>
  <si>
    <t>Лазерный диск записанный Windows Server 2022 ОЕМ</t>
  </si>
  <si>
    <t>83.3</t>
  </si>
  <si>
    <t>Вентилятор 875284-001</t>
  </si>
  <si>
    <t>83.4</t>
  </si>
  <si>
    <t>Оперативная память 16 G</t>
  </si>
  <si>
    <t>83.5</t>
  </si>
  <si>
    <t>Жесткий диск 300 GB</t>
  </si>
  <si>
    <t>83.6</t>
  </si>
  <si>
    <t>Блок питания 500W</t>
  </si>
  <si>
    <t>83.7</t>
  </si>
  <si>
    <t>Стабилизатор напряжении</t>
  </si>
  <si>
    <t>83.8</t>
  </si>
  <si>
    <t>Услуга по ОИК</t>
  </si>
  <si>
    <t>84</t>
  </si>
  <si>
    <t>Разработка проектной документации противоаварийной автоматики, в том числе:</t>
  </si>
  <si>
    <t>84.1</t>
  </si>
  <si>
    <t>Разработка проектной документации противоаварийной автоматики ПС "Жана-Арка"</t>
  </si>
  <si>
    <t>84.2</t>
  </si>
  <si>
    <t>Разработка проектной документации противоаварийной автоматики ПС "Каражальская"</t>
  </si>
  <si>
    <t>84.3</t>
  </si>
  <si>
    <t>Разработка проектной документации противоаварийной автоматики ПС "Мойынты"</t>
  </si>
  <si>
    <t>84.4</t>
  </si>
  <si>
    <t>Разработка проектной документации противоаварийной автоматики ПС "16-110 кВ"</t>
  </si>
  <si>
    <t>85</t>
  </si>
  <si>
    <t>Ремонт облицовки фасадов зданий АО "Жез.РЭК", в том числе:</t>
  </si>
  <si>
    <t>85.1</t>
  </si>
  <si>
    <t>Ремонт облицовки фасадов Административного здания АО "Жез.РЭК", в том числе:</t>
  </si>
  <si>
    <t>85.1.1</t>
  </si>
  <si>
    <t>Термопанель КА 26 (400*30*2000)</t>
  </si>
  <si>
    <t>м2</t>
  </si>
  <si>
    <t>85.1.2</t>
  </si>
  <si>
    <t>Травертин</t>
  </si>
  <si>
    <t>85.1.3</t>
  </si>
  <si>
    <t>Надоконный наличник (КА9)</t>
  </si>
  <si>
    <t>м/пог</t>
  </si>
  <si>
    <t>85.1.4</t>
  </si>
  <si>
    <t>Подоконный наличник (КА8)</t>
  </si>
  <si>
    <t>85.1.5</t>
  </si>
  <si>
    <t>Оконный наличник (КА4)</t>
  </si>
  <si>
    <t>85.1.6</t>
  </si>
  <si>
    <t>Бассаж (400*40) КА034</t>
  </si>
  <si>
    <t>85.1.7</t>
  </si>
  <si>
    <t>Клей</t>
  </si>
  <si>
    <t>85.1.8</t>
  </si>
  <si>
    <t>Пена монтажная</t>
  </si>
  <si>
    <t>85.1.9</t>
  </si>
  <si>
    <t>Цоколь фибробетон</t>
  </si>
  <si>
    <t>85.1.10</t>
  </si>
  <si>
    <t>Грунтовка</t>
  </si>
  <si>
    <t>85.1.11</t>
  </si>
  <si>
    <t>Лак (10л)</t>
  </si>
  <si>
    <t>85.1.12</t>
  </si>
  <si>
    <t>СМС шпаклевка для пенопласта</t>
  </si>
  <si>
    <t>85.2</t>
  </si>
  <si>
    <t>Ремонт облицовки фасадов здания служебно-бытового корпуса АО "Жез.РЭК", в том числе:</t>
  </si>
  <si>
    <t>85.2.1</t>
  </si>
  <si>
    <t>85.2.2</t>
  </si>
  <si>
    <t>85.2.3</t>
  </si>
  <si>
    <t>85.2.4</t>
  </si>
  <si>
    <t>85.2.5</t>
  </si>
  <si>
    <t>85.2.6</t>
  </si>
  <si>
    <t>85.2.7</t>
  </si>
  <si>
    <t>85.2.8</t>
  </si>
  <si>
    <t>85.2.9</t>
  </si>
  <si>
    <t>85.2.10</t>
  </si>
  <si>
    <t>85.2.11</t>
  </si>
  <si>
    <t>85.2.12</t>
  </si>
  <si>
    <t>85.3</t>
  </si>
  <si>
    <t>Ремонт облицовки фасадов здания главного корпуса АО "Жез.РЭК", в том числе:</t>
  </si>
  <si>
    <t>85.3.1</t>
  </si>
  <si>
    <t>85.3.2</t>
  </si>
  <si>
    <t>85.3.3</t>
  </si>
  <si>
    <t>85.3.4</t>
  </si>
  <si>
    <t>85.3.5</t>
  </si>
  <si>
    <t>85.3.6</t>
  </si>
  <si>
    <t>85.3.7</t>
  </si>
  <si>
    <t>85.3.8</t>
  </si>
  <si>
    <t>85.3.9</t>
  </si>
  <si>
    <t>85.3.10</t>
  </si>
  <si>
    <t>85.3.11</t>
  </si>
  <si>
    <t>85.3.12</t>
  </si>
  <si>
    <t>85.4</t>
  </si>
  <si>
    <t>Ремонт административного здания ЮРЭС г.Приозерск:</t>
  </si>
  <si>
    <t>85.4.1</t>
  </si>
  <si>
    <t>85.4.2</t>
  </si>
  <si>
    <t>85.4.3</t>
  </si>
  <si>
    <t>85.4.4</t>
  </si>
  <si>
    <t>85.4.5</t>
  </si>
  <si>
    <t>85.4.6</t>
  </si>
  <si>
    <t>85.4.7</t>
  </si>
  <si>
    <t>85.4.8</t>
  </si>
  <si>
    <t>85.4.9</t>
  </si>
  <si>
    <t>85.4.10</t>
  </si>
  <si>
    <t>85.4.11</t>
  </si>
  <si>
    <t>85.4.12</t>
  </si>
  <si>
    <t>85.5</t>
  </si>
  <si>
    <t>Ремонт здания лабораторного корпуса РПБ сетей база БЭС:</t>
  </si>
  <si>
    <t>85.5.1</t>
  </si>
  <si>
    <t>85.5.2</t>
  </si>
  <si>
    <t>85.5.3</t>
  </si>
  <si>
    <t>85.5.4</t>
  </si>
  <si>
    <t>85.5.5</t>
  </si>
  <si>
    <t>85.5.6</t>
  </si>
  <si>
    <t>85.5.7</t>
  </si>
  <si>
    <t>85.5.8</t>
  </si>
  <si>
    <t>85.5.9</t>
  </si>
  <si>
    <t>85.5.10</t>
  </si>
  <si>
    <t>85.5.11</t>
  </si>
  <si>
    <t>85.5.12</t>
  </si>
  <si>
    <t>Перенос сроков исполнения мероприятия с 2022 года на 2023 год</t>
  </si>
  <si>
    <t>5.</t>
  </si>
  <si>
    <t xml:space="preserve">Модернизация оборудования связи, в том числе: </t>
  </si>
  <si>
    <t>Модернизация оборудования связи ПС 6-110 кВ ЮРЭС</t>
  </si>
  <si>
    <t>усл.</t>
  </si>
  <si>
    <t xml:space="preserve">Замена подрядным способом существующего силового трансформатора ТДТН-2х25000 кВА 110/35/10 кВ, Т-1, на ТДТН-1х40000 кВА 110/35/10 кВ </t>
  </si>
  <si>
    <t>Частичная реконструкция ПС-220/35/10 кВ "Жана-Арка", в том числе:</t>
  </si>
  <si>
    <t>11.6</t>
  </si>
  <si>
    <t xml:space="preserve">Замена подрядным способом силовых трансформаторов ТДТНГУ-20000 кВА 220/35/10 кВ и ТДТН-25000 кВА 220/35/10 кВ на ТДТН-2х40000 кВА 220/35/10 кВ </t>
  </si>
  <si>
    <t>Частичная реконструкция ПС-110/35/6 кВ "Центральная", в том числе:</t>
  </si>
  <si>
    <t>13.4</t>
  </si>
  <si>
    <t>13.9</t>
  </si>
  <si>
    <t>Ограничитель перенапряжения ОПН-6 кВ</t>
  </si>
  <si>
    <t>Частичная реконструкция ПС-110/35/10 кВ "№16", в том числе:</t>
  </si>
  <si>
    <t>Разъединитель 35 кВ, трехполюсный с одним заземляющим ножом</t>
  </si>
  <si>
    <t>Разъединитель 35 кВ, трехполюсный с двумя заземляющими ножами</t>
  </si>
  <si>
    <t>22.4</t>
  </si>
  <si>
    <t>Трансформатор тока 110 кВ 200/5</t>
  </si>
  <si>
    <t>Частичная реконструкция ПС-35/10 кВ "№15", в том числе:</t>
  </si>
  <si>
    <t>ПС-35 кВ №15 Разъединитель 35 кВ, трехполюсный с одним заземляющим ножом</t>
  </si>
  <si>
    <t>ПС-35 кВ №15 Разъединитель 35 кВ, трехполюсный с двумя заземляющими ножом</t>
  </si>
  <si>
    <t>ВСЕГО на 2023 год:</t>
  </si>
  <si>
    <t>Камаз вахтовка                                                                БЭС, ЦРЭС</t>
  </si>
  <si>
    <t>Топливозаправщик ГАЗон Next.                                   БЭС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</si>
</sst>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р_."/>
    <numFmt numFmtId="167" formatCode="#,##0_р_."/>
    <numFmt numFmtId="169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rgb="FFC0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 applyFont="0"/>
  </cellStyleXfs>
  <cellXfs count="153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vertic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167" fontId="5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2" fontId="4" fillId="2" borderId="1" xfId="3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10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13" fillId="4" borderId="1" xfId="0" applyNumberFormat="1" applyFont="1" applyFill="1" applyBorder="1"/>
    <xf numFmtId="0" fontId="6" fillId="4" borderId="1" xfId="0" applyFont="1" applyFill="1" applyBorder="1" applyAlignment="1">
      <alignment vertical="center"/>
    </xf>
    <xf numFmtId="0" fontId="6" fillId="2" borderId="1" xfId="0" applyFont="1" applyFill="1" applyBorder="1"/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distributed"/>
    </xf>
    <xf numFmtId="0" fontId="6" fillId="5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4" fontId="1" fillId="2" borderId="0" xfId="0" applyNumberFormat="1" applyFont="1" applyFill="1"/>
    <xf numFmtId="164" fontId="1" fillId="0" borderId="0" xfId="0" applyNumberFormat="1" applyFont="1"/>
    <xf numFmtId="0" fontId="10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5">
    <cellStyle name="Обычный" xfId="0" builtinId="0"/>
    <cellStyle name="Обычный 10" xfId="2" xr:uid="{00000000-0005-0000-0000-000001000000}"/>
    <cellStyle name="Обычный 2" xfId="3" xr:uid="{00000000-0005-0000-0000-000002000000}"/>
    <cellStyle name="Обычный 3" xfId="1" xr:uid="{00000000-0005-0000-0000-000003000000}"/>
    <cellStyle name="Обычный_Лист1" xfId="4" xr:uid="{00000000-0005-0000-0000-000004000000}"/>
  </cellStyles>
  <dxfs count="0"/>
  <tableStyles count="0" defaultTableStyle="TableStyleMedium2" defaultPivotStyle="PivotStyleLight16"/>
  <colors>
    <mruColors>
      <color rgb="FFFFFF99"/>
      <color rgb="FFCCFFCC"/>
      <color rgb="FFDDDDDD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6"/>
  <sheetViews>
    <sheetView tabSelected="1" topLeftCell="A19" workbookViewId="0">
      <selection activeCell="L16" sqref="L16"/>
    </sheetView>
  </sheetViews>
  <sheetFormatPr defaultRowHeight="16.5" x14ac:dyDescent="0.25"/>
  <cols>
    <col min="1" max="1" width="10" style="2" customWidth="1"/>
    <col min="2" max="2" width="67.42578125" style="1" customWidth="1"/>
    <col min="3" max="3" width="7.5703125" style="1" customWidth="1"/>
    <col min="4" max="4" width="7.42578125" style="1" customWidth="1"/>
    <col min="5" max="5" width="17.85546875" style="1" customWidth="1"/>
    <col min="6" max="6" width="8.5703125" style="63" customWidth="1"/>
    <col min="7" max="7" width="8.42578125" style="64" customWidth="1"/>
    <col min="8" max="8" width="18.5703125" style="63" customWidth="1"/>
    <col min="9" max="9" width="16.42578125" style="1" customWidth="1"/>
    <col min="10" max="10" width="12.7109375" style="1" customWidth="1"/>
    <col min="11" max="11" width="10.7109375" style="1" customWidth="1"/>
    <col min="12" max="16384" width="9.140625" style="1"/>
  </cols>
  <sheetData>
    <row r="1" spans="1:9" ht="16.5" customHeight="1" x14ac:dyDescent="0.25">
      <c r="A1" s="55"/>
      <c r="B1" s="149" t="s">
        <v>315</v>
      </c>
      <c r="C1" s="149"/>
      <c r="D1" s="149"/>
      <c r="E1" s="149"/>
      <c r="F1" s="149"/>
      <c r="G1" s="149"/>
      <c r="H1" s="149"/>
    </row>
    <row r="2" spans="1:9" x14ac:dyDescent="0.25">
      <c r="A2" s="56" t="s">
        <v>316</v>
      </c>
      <c r="B2" s="150" t="s">
        <v>317</v>
      </c>
      <c r="C2" s="150"/>
      <c r="D2" s="150"/>
      <c r="E2" s="150"/>
      <c r="F2" s="150"/>
      <c r="G2" s="150"/>
      <c r="H2" s="150"/>
    </row>
    <row r="3" spans="1:9" ht="13.5" customHeight="1" x14ac:dyDescent="0.25">
      <c r="A3" s="56"/>
      <c r="B3" s="151" t="s">
        <v>0</v>
      </c>
      <c r="C3" s="151"/>
      <c r="D3" s="151"/>
      <c r="E3" s="151"/>
      <c r="F3" s="151"/>
      <c r="G3" s="151"/>
      <c r="H3" s="151"/>
    </row>
    <row r="4" spans="1:9" x14ac:dyDescent="0.25">
      <c r="A4" s="56"/>
      <c r="B4" s="150" t="s">
        <v>1</v>
      </c>
      <c r="C4" s="150"/>
      <c r="D4" s="150"/>
      <c r="E4" s="150"/>
      <c r="F4" s="150"/>
      <c r="G4" s="150"/>
      <c r="H4" s="150"/>
    </row>
    <row r="5" spans="1:9" ht="13.5" customHeight="1" x14ac:dyDescent="0.25">
      <c r="A5" s="56"/>
      <c r="B5" s="152" t="s">
        <v>2</v>
      </c>
      <c r="C5" s="152"/>
      <c r="D5" s="152"/>
      <c r="E5" s="152"/>
      <c r="F5" s="152"/>
      <c r="G5" s="152"/>
      <c r="H5" s="152"/>
    </row>
    <row r="6" spans="1:9" x14ac:dyDescent="0.25">
      <c r="A6" s="56"/>
      <c r="B6" s="146" t="s">
        <v>319</v>
      </c>
      <c r="C6" s="146"/>
      <c r="D6" s="146"/>
      <c r="E6" s="146"/>
      <c r="F6" s="146"/>
      <c r="G6" s="146"/>
      <c r="H6" s="146"/>
    </row>
    <row r="7" spans="1:9" ht="15" customHeight="1" x14ac:dyDescent="0.25">
      <c r="A7" s="7"/>
      <c r="B7" s="7"/>
      <c r="C7" s="7"/>
      <c r="D7" s="7"/>
      <c r="E7" s="7"/>
      <c r="F7" s="7"/>
      <c r="G7" s="7"/>
      <c r="H7" s="7"/>
    </row>
    <row r="8" spans="1:9" ht="30.75" customHeight="1" x14ac:dyDescent="0.25">
      <c r="A8" s="147" t="s">
        <v>302</v>
      </c>
      <c r="B8" s="147" t="s">
        <v>303</v>
      </c>
      <c r="C8" s="147" t="s">
        <v>318</v>
      </c>
      <c r="D8" s="147"/>
      <c r="E8" s="147"/>
      <c r="F8" s="147" t="s">
        <v>321</v>
      </c>
      <c r="G8" s="147"/>
      <c r="H8" s="147"/>
    </row>
    <row r="9" spans="1:9" ht="82.5" x14ac:dyDescent="0.25">
      <c r="A9" s="147"/>
      <c r="B9" s="147"/>
      <c r="C9" s="5" t="s">
        <v>304</v>
      </c>
      <c r="D9" s="5" t="s">
        <v>305</v>
      </c>
      <c r="E9" s="5" t="s">
        <v>314</v>
      </c>
      <c r="F9" s="5" t="s">
        <v>304</v>
      </c>
      <c r="G9" s="5" t="s">
        <v>305</v>
      </c>
      <c r="H9" s="59" t="s">
        <v>306</v>
      </c>
    </row>
    <row r="10" spans="1:9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60">
        <v>8</v>
      </c>
    </row>
    <row r="11" spans="1:9" ht="23.25" customHeight="1" x14ac:dyDescent="0.25">
      <c r="A11" s="148" t="s">
        <v>320</v>
      </c>
      <c r="B11" s="148"/>
      <c r="C11" s="148"/>
      <c r="D11" s="148"/>
      <c r="E11" s="148"/>
      <c r="F11" s="148"/>
      <c r="G11" s="148"/>
      <c r="H11" s="148"/>
    </row>
    <row r="12" spans="1:9" ht="25.5" customHeight="1" x14ac:dyDescent="0.25">
      <c r="A12" s="132"/>
      <c r="B12" s="133" t="s">
        <v>1048</v>
      </c>
      <c r="C12" s="134"/>
      <c r="D12" s="134"/>
      <c r="E12" s="135">
        <f>E13+E33+E40+E547+E590+E599+E604</f>
        <v>3003210.0000037146</v>
      </c>
      <c r="F12" s="135"/>
      <c r="G12" s="136"/>
      <c r="H12" s="135">
        <f>H13+H33+H40+H547+H590+H599+H604</f>
        <v>1766697.8368027143</v>
      </c>
      <c r="I12" s="144"/>
    </row>
    <row r="13" spans="1:9" s="3" customFormat="1" ht="25.5" customHeight="1" x14ac:dyDescent="0.25">
      <c r="A13" s="137" t="s">
        <v>3</v>
      </c>
      <c r="B13" s="138" t="s">
        <v>4</v>
      </c>
      <c r="C13" s="139"/>
      <c r="D13" s="139"/>
      <c r="E13" s="140">
        <f>SUM(E14:E32)</f>
        <v>764319.96534999995</v>
      </c>
      <c r="F13" s="141"/>
      <c r="G13" s="141"/>
      <c r="H13" s="140">
        <f>SUM(H14:H32)</f>
        <v>26623.409</v>
      </c>
      <c r="I13" s="145"/>
    </row>
    <row r="14" spans="1:9" x14ac:dyDescent="0.25">
      <c r="A14" s="8" t="s">
        <v>5</v>
      </c>
      <c r="B14" s="9" t="s">
        <v>307</v>
      </c>
      <c r="C14" s="10" t="s">
        <v>6</v>
      </c>
      <c r="D14" s="10">
        <v>1</v>
      </c>
      <c r="E14" s="57">
        <v>11501.763000000001</v>
      </c>
      <c r="F14" s="10" t="s">
        <v>6</v>
      </c>
      <c r="G14" s="10">
        <v>1</v>
      </c>
      <c r="H14" s="66">
        <v>11501.763999999999</v>
      </c>
    </row>
    <row r="15" spans="1:9" x14ac:dyDescent="0.25">
      <c r="A15" s="8" t="s">
        <v>7</v>
      </c>
      <c r="B15" s="9" t="s">
        <v>308</v>
      </c>
      <c r="C15" s="10" t="s">
        <v>6</v>
      </c>
      <c r="D15" s="10">
        <v>1</v>
      </c>
      <c r="E15" s="57">
        <v>15121.644</v>
      </c>
      <c r="F15" s="10" t="s">
        <v>6</v>
      </c>
      <c r="G15" s="10">
        <v>1</v>
      </c>
      <c r="H15" s="66">
        <v>15121.645</v>
      </c>
    </row>
    <row r="16" spans="1:9" ht="19.5" customHeight="1" x14ac:dyDescent="0.25">
      <c r="A16" s="8" t="s">
        <v>8</v>
      </c>
      <c r="B16" s="20" t="s">
        <v>219</v>
      </c>
      <c r="C16" s="13" t="s">
        <v>6</v>
      </c>
      <c r="D16" s="13">
        <v>1</v>
      </c>
      <c r="E16" s="69">
        <v>28547.409</v>
      </c>
      <c r="F16" s="10"/>
      <c r="G16" s="10"/>
      <c r="H16" s="84"/>
      <c r="I16" s="144"/>
    </row>
    <row r="17" spans="1:9" ht="20.25" customHeight="1" x14ac:dyDescent="0.25">
      <c r="A17" s="8" t="s">
        <v>9</v>
      </c>
      <c r="B17" s="12" t="s">
        <v>220</v>
      </c>
      <c r="C17" s="13" t="s">
        <v>6</v>
      </c>
      <c r="D17" s="13">
        <v>1</v>
      </c>
      <c r="E17" s="69">
        <v>10074.121999999999</v>
      </c>
      <c r="F17" s="10"/>
      <c r="G17" s="10"/>
      <c r="H17" s="84"/>
      <c r="I17" s="144"/>
    </row>
    <row r="18" spans="1:9" ht="20.25" customHeight="1" x14ac:dyDescent="0.25">
      <c r="A18" s="8" t="s">
        <v>179</v>
      </c>
      <c r="B18" s="20" t="s">
        <v>322</v>
      </c>
      <c r="C18" s="10" t="s">
        <v>6</v>
      </c>
      <c r="D18" s="10">
        <v>1</v>
      </c>
      <c r="E18" s="69">
        <v>20439.812000000002</v>
      </c>
      <c r="F18" s="11"/>
      <c r="G18" s="10"/>
      <c r="H18" s="84"/>
      <c r="I18" s="144"/>
    </row>
    <row r="19" spans="1:9" ht="20.25" customHeight="1" x14ac:dyDescent="0.25">
      <c r="A19" s="8" t="s">
        <v>180</v>
      </c>
      <c r="B19" s="20" t="s">
        <v>323</v>
      </c>
      <c r="C19" s="10" t="s">
        <v>6</v>
      </c>
      <c r="D19" s="10">
        <v>1</v>
      </c>
      <c r="E19" s="69">
        <v>19011.494999999999</v>
      </c>
      <c r="F19" s="11"/>
      <c r="G19" s="10"/>
      <c r="H19" s="84"/>
      <c r="I19" s="144"/>
    </row>
    <row r="20" spans="1:9" x14ac:dyDescent="0.25">
      <c r="A20" s="8" t="s">
        <v>181</v>
      </c>
      <c r="B20" s="20" t="s">
        <v>324</v>
      </c>
      <c r="C20" s="10" t="s">
        <v>6</v>
      </c>
      <c r="D20" s="10">
        <v>1</v>
      </c>
      <c r="E20" s="69">
        <v>4721.933</v>
      </c>
      <c r="F20" s="11"/>
      <c r="G20" s="10"/>
      <c r="H20" s="84"/>
    </row>
    <row r="21" spans="1:9" x14ac:dyDescent="0.25">
      <c r="A21" s="8" t="s">
        <v>182</v>
      </c>
      <c r="B21" s="20" t="s">
        <v>325</v>
      </c>
      <c r="C21" s="10" t="s">
        <v>6</v>
      </c>
      <c r="D21" s="10">
        <v>1</v>
      </c>
      <c r="E21" s="69">
        <v>4627.5619999999999</v>
      </c>
      <c r="F21" s="11"/>
      <c r="G21" s="10"/>
      <c r="H21" s="84"/>
      <c r="I21" s="144"/>
    </row>
    <row r="22" spans="1:9" x14ac:dyDescent="0.25">
      <c r="A22" s="8" t="s">
        <v>183</v>
      </c>
      <c r="B22" s="20" t="s">
        <v>326</v>
      </c>
      <c r="C22" s="10" t="s">
        <v>6</v>
      </c>
      <c r="D22" s="10">
        <v>1</v>
      </c>
      <c r="E22" s="69">
        <v>10043.869000000001</v>
      </c>
      <c r="F22" s="11"/>
      <c r="G22" s="10"/>
      <c r="H22" s="84"/>
    </row>
    <row r="23" spans="1:9" x14ac:dyDescent="0.25">
      <c r="A23" s="8" t="s">
        <v>10</v>
      </c>
      <c r="B23" s="20" t="s">
        <v>327</v>
      </c>
      <c r="C23" s="10" t="s">
        <v>6</v>
      </c>
      <c r="D23" s="10">
        <v>1</v>
      </c>
      <c r="E23" s="69">
        <v>8141.3130000000001</v>
      </c>
      <c r="F23" s="14"/>
      <c r="G23" s="10"/>
      <c r="H23" s="84"/>
    </row>
    <row r="24" spans="1:9" x14ac:dyDescent="0.25">
      <c r="A24" s="8" t="s">
        <v>328</v>
      </c>
      <c r="B24" s="20" t="s">
        <v>329</v>
      </c>
      <c r="C24" s="10" t="s">
        <v>6</v>
      </c>
      <c r="D24" s="10">
        <v>1</v>
      </c>
      <c r="E24" s="69">
        <v>10382.334999999999</v>
      </c>
      <c r="F24" s="14"/>
      <c r="G24" s="10"/>
      <c r="H24" s="84"/>
    </row>
    <row r="25" spans="1:9" x14ac:dyDescent="0.25">
      <c r="A25" s="8" t="s">
        <v>216</v>
      </c>
      <c r="B25" s="20" t="s">
        <v>330</v>
      </c>
      <c r="C25" s="10" t="s">
        <v>6</v>
      </c>
      <c r="D25" s="10">
        <v>1</v>
      </c>
      <c r="E25" s="69">
        <v>10016.878000000001</v>
      </c>
      <c r="F25" s="14"/>
      <c r="G25" s="10"/>
      <c r="H25" s="84"/>
    </row>
    <row r="26" spans="1:9" x14ac:dyDescent="0.25">
      <c r="A26" s="8" t="s">
        <v>217</v>
      </c>
      <c r="B26" s="9" t="s">
        <v>214</v>
      </c>
      <c r="C26" s="10" t="s">
        <v>6</v>
      </c>
      <c r="D26" s="10">
        <v>1</v>
      </c>
      <c r="E26" s="66">
        <v>34512.724569999998</v>
      </c>
      <c r="F26" s="11"/>
      <c r="G26" s="10"/>
      <c r="H26" s="74"/>
    </row>
    <row r="27" spans="1:9" x14ac:dyDescent="0.25">
      <c r="A27" s="8" t="s">
        <v>11</v>
      </c>
      <c r="B27" s="9" t="s">
        <v>215</v>
      </c>
      <c r="C27" s="10" t="s">
        <v>6</v>
      </c>
      <c r="D27" s="10">
        <v>1</v>
      </c>
      <c r="E27" s="66">
        <v>34512.724569999998</v>
      </c>
      <c r="F27" s="11"/>
      <c r="G27" s="10"/>
      <c r="H27" s="74"/>
    </row>
    <row r="28" spans="1:9" x14ac:dyDescent="0.25">
      <c r="A28" s="8" t="s">
        <v>12</v>
      </c>
      <c r="B28" s="12" t="s">
        <v>331</v>
      </c>
      <c r="C28" s="10" t="s">
        <v>6</v>
      </c>
      <c r="D28" s="10">
        <v>1</v>
      </c>
      <c r="E28" s="66">
        <v>359836.97</v>
      </c>
      <c r="F28" s="11"/>
      <c r="G28" s="10"/>
      <c r="H28" s="74"/>
    </row>
    <row r="29" spans="1:9" x14ac:dyDescent="0.25">
      <c r="A29" s="8" t="s">
        <v>13</v>
      </c>
      <c r="B29" s="12" t="s">
        <v>332</v>
      </c>
      <c r="C29" s="10" t="s">
        <v>6</v>
      </c>
      <c r="D29" s="10">
        <v>1</v>
      </c>
      <c r="E29" s="66">
        <v>48865.489000000001</v>
      </c>
      <c r="F29" s="11"/>
      <c r="G29" s="10"/>
      <c r="H29" s="74"/>
    </row>
    <row r="30" spans="1:9" ht="33" x14ac:dyDescent="0.25">
      <c r="A30" s="8" t="s">
        <v>14</v>
      </c>
      <c r="B30" s="12" t="s">
        <v>333</v>
      </c>
      <c r="C30" s="10" t="s">
        <v>6</v>
      </c>
      <c r="D30" s="10">
        <v>1</v>
      </c>
      <c r="E30" s="66">
        <v>88243.748999999996</v>
      </c>
      <c r="F30" s="14"/>
      <c r="G30" s="10"/>
      <c r="H30" s="74"/>
    </row>
    <row r="31" spans="1:9" x14ac:dyDescent="0.25">
      <c r="A31" s="8" t="s">
        <v>15</v>
      </c>
      <c r="B31" s="12" t="s">
        <v>334</v>
      </c>
      <c r="C31" s="10" t="s">
        <v>6</v>
      </c>
      <c r="D31" s="10">
        <v>1</v>
      </c>
      <c r="E31" s="66">
        <v>43856.298210000001</v>
      </c>
      <c r="F31" s="14"/>
      <c r="G31" s="10"/>
      <c r="H31" s="74"/>
    </row>
    <row r="32" spans="1:9" ht="33" x14ac:dyDescent="0.25">
      <c r="A32" s="8" t="s">
        <v>218</v>
      </c>
      <c r="B32" s="12" t="s">
        <v>335</v>
      </c>
      <c r="C32" s="10" t="s">
        <v>6</v>
      </c>
      <c r="D32" s="10">
        <v>1</v>
      </c>
      <c r="E32" s="66">
        <v>1861.875</v>
      </c>
      <c r="F32" s="14"/>
      <c r="G32" s="10"/>
      <c r="H32" s="74"/>
    </row>
    <row r="33" spans="1:8" x14ac:dyDescent="0.25">
      <c r="A33" s="70" t="s">
        <v>26</v>
      </c>
      <c r="B33" s="71" t="s">
        <v>19</v>
      </c>
      <c r="C33" s="72"/>
      <c r="D33" s="72"/>
      <c r="E33" s="68">
        <f>SUM(E34:E39)</f>
        <v>417146.42946871428</v>
      </c>
      <c r="F33" s="142"/>
      <c r="G33" s="79"/>
      <c r="H33" s="68">
        <f>SUM(H34:H39)</f>
        <v>368520.17114571424</v>
      </c>
    </row>
    <row r="34" spans="1:8" x14ac:dyDescent="0.25">
      <c r="A34" s="8" t="s">
        <v>28</v>
      </c>
      <c r="B34" s="17" t="s">
        <v>336</v>
      </c>
      <c r="C34" s="18" t="s">
        <v>16</v>
      </c>
      <c r="D34" s="18">
        <v>1</v>
      </c>
      <c r="E34" s="66">
        <v>79642.857143000001</v>
      </c>
      <c r="F34" s="18" t="s">
        <v>16</v>
      </c>
      <c r="G34" s="18">
        <v>1</v>
      </c>
      <c r="H34" s="66">
        <f>88928/1.12</f>
        <v>79399.999999999985</v>
      </c>
    </row>
    <row r="35" spans="1:8" x14ac:dyDescent="0.25">
      <c r="A35" s="8" t="s">
        <v>29</v>
      </c>
      <c r="B35" s="19" t="s">
        <v>337</v>
      </c>
      <c r="C35" s="18" t="s">
        <v>16</v>
      </c>
      <c r="D35" s="18">
        <v>1</v>
      </c>
      <c r="E35" s="62">
        <v>133550.03599999999</v>
      </c>
      <c r="F35" s="18" t="s">
        <v>16</v>
      </c>
      <c r="G35" s="18">
        <v>1</v>
      </c>
      <c r="H35" s="62">
        <v>133550.03599999999</v>
      </c>
    </row>
    <row r="36" spans="1:8" ht="29.25" customHeight="1" x14ac:dyDescent="0.25">
      <c r="A36" s="8" t="s">
        <v>31</v>
      </c>
      <c r="B36" s="20" t="s">
        <v>1050</v>
      </c>
      <c r="C36" s="18" t="s">
        <v>16</v>
      </c>
      <c r="D36" s="18">
        <v>1</v>
      </c>
      <c r="E36" s="57">
        <f>32100/1.12</f>
        <v>28660.714285714283</v>
      </c>
      <c r="F36" s="18" t="s">
        <v>16</v>
      </c>
      <c r="G36" s="18">
        <v>1</v>
      </c>
      <c r="H36" s="57">
        <f>32100/1.12</f>
        <v>28660.714285714283</v>
      </c>
    </row>
    <row r="37" spans="1:8" x14ac:dyDescent="0.25">
      <c r="A37" s="8" t="s">
        <v>338</v>
      </c>
      <c r="B37" s="19" t="s">
        <v>339</v>
      </c>
      <c r="C37" s="73" t="s">
        <v>16</v>
      </c>
      <c r="D37" s="18">
        <v>1</v>
      </c>
      <c r="E37" s="57">
        <v>18337.992859999998</v>
      </c>
      <c r="F37" s="73" t="s">
        <v>16</v>
      </c>
      <c r="G37" s="18">
        <v>1</v>
      </c>
      <c r="H37" s="57">
        <v>18337.992859999998</v>
      </c>
    </row>
    <row r="38" spans="1:8" x14ac:dyDescent="0.25">
      <c r="A38" s="8" t="s">
        <v>340</v>
      </c>
      <c r="B38" s="20" t="s">
        <v>1049</v>
      </c>
      <c r="C38" s="73" t="s">
        <v>16</v>
      </c>
      <c r="D38" s="18">
        <v>2</v>
      </c>
      <c r="E38" s="66">
        <f>54285.714+54285.714</f>
        <v>108571.428</v>
      </c>
      <c r="F38" s="73" t="s">
        <v>16</v>
      </c>
      <c r="G38" s="18">
        <v>2</v>
      </c>
      <c r="H38" s="66">
        <v>108571.428</v>
      </c>
    </row>
    <row r="39" spans="1:8" x14ac:dyDescent="0.25">
      <c r="A39" s="8" t="s">
        <v>341</v>
      </c>
      <c r="B39" s="15" t="s">
        <v>342</v>
      </c>
      <c r="C39" s="73" t="s">
        <v>16</v>
      </c>
      <c r="D39" s="18">
        <v>1</v>
      </c>
      <c r="E39" s="74">
        <v>48383.401180000001</v>
      </c>
      <c r="F39" s="73"/>
      <c r="G39" s="18"/>
      <c r="H39" s="74"/>
    </row>
    <row r="40" spans="1:8" ht="33" x14ac:dyDescent="0.25">
      <c r="A40" s="75"/>
      <c r="B40" s="76" t="s">
        <v>222</v>
      </c>
      <c r="C40" s="77"/>
      <c r="D40" s="77"/>
      <c r="E40" s="68">
        <f>E41+E44+E48+E50+E54+E57+E70+E79+E82+E84+E86+E88+E91+E93+E108+E112+E117+E123+E126+E129+E132+E135+E137+E143+E145+E148+E152+E154+E164+E175+E193</f>
        <v>1772427.76978</v>
      </c>
      <c r="F40" s="142"/>
      <c r="G40" s="79"/>
      <c r="H40" s="68">
        <f>H41+H44+H48+H50+H54+H57+H70+H79+H82+H84+H86+H88+H91+H93+H108+H112+H117+H123+H126+H129+H132+H135+H137+H143+H145+H148+H152+H154+H164+H175+H193</f>
        <v>1335228.5293169999</v>
      </c>
    </row>
    <row r="41" spans="1:8" ht="33" x14ac:dyDescent="0.25">
      <c r="A41" s="67" t="s">
        <v>33</v>
      </c>
      <c r="B41" s="78" t="s">
        <v>221</v>
      </c>
      <c r="C41" s="79"/>
      <c r="D41" s="79"/>
      <c r="E41" s="68">
        <f>SUM(E42:E43)</f>
        <v>46517.713000000003</v>
      </c>
      <c r="F41" s="143"/>
      <c r="G41" s="143"/>
      <c r="H41" s="68">
        <f>SUM(H42:H43)</f>
        <v>46517.713000000003</v>
      </c>
    </row>
    <row r="42" spans="1:8" ht="33" x14ac:dyDescent="0.25">
      <c r="A42" s="80" t="s">
        <v>35</v>
      </c>
      <c r="B42" s="15" t="s">
        <v>343</v>
      </c>
      <c r="C42" s="13" t="s">
        <v>16</v>
      </c>
      <c r="D42" s="13">
        <v>1</v>
      </c>
      <c r="E42" s="57">
        <v>37590.139000000003</v>
      </c>
      <c r="F42" s="13" t="s">
        <v>16</v>
      </c>
      <c r="G42" s="13">
        <v>1</v>
      </c>
      <c r="H42" s="57">
        <v>37590.139000000003</v>
      </c>
    </row>
    <row r="43" spans="1:8" ht="49.5" x14ac:dyDescent="0.25">
      <c r="A43" s="80" t="s">
        <v>36</v>
      </c>
      <c r="B43" s="81" t="s">
        <v>344</v>
      </c>
      <c r="C43" s="13" t="s">
        <v>6</v>
      </c>
      <c r="D43" s="13">
        <v>1</v>
      </c>
      <c r="E43" s="66">
        <v>8927.5740000000005</v>
      </c>
      <c r="F43" s="13" t="s">
        <v>6</v>
      </c>
      <c r="G43" s="13">
        <v>1</v>
      </c>
      <c r="H43" s="66">
        <f>E43</f>
        <v>8927.5740000000005</v>
      </c>
    </row>
    <row r="44" spans="1:8" ht="33" x14ac:dyDescent="0.25">
      <c r="A44" s="23" t="s">
        <v>17</v>
      </c>
      <c r="B44" s="24" t="s">
        <v>345</v>
      </c>
      <c r="C44" s="18"/>
      <c r="D44" s="18"/>
      <c r="E44" s="82">
        <f>SUM(E45:E47)</f>
        <v>60243.324419999997</v>
      </c>
      <c r="F44" s="18"/>
      <c r="G44" s="18"/>
      <c r="H44" s="82">
        <f>SUM(H45:H47)</f>
        <v>60243.328159999997</v>
      </c>
    </row>
    <row r="45" spans="1:8" x14ac:dyDescent="0.25">
      <c r="A45" s="26" t="s">
        <v>38</v>
      </c>
      <c r="B45" s="20" t="s">
        <v>30</v>
      </c>
      <c r="C45" s="27" t="s">
        <v>16</v>
      </c>
      <c r="D45" s="10">
        <v>6</v>
      </c>
      <c r="E45" s="74">
        <v>31406.100999999999</v>
      </c>
      <c r="F45" s="27" t="s">
        <v>16</v>
      </c>
      <c r="G45" s="10">
        <v>6</v>
      </c>
      <c r="H45" s="66">
        <f>15214.30311+16191.802</f>
        <v>31406.10511</v>
      </c>
    </row>
    <row r="46" spans="1:8" ht="33" x14ac:dyDescent="0.25">
      <c r="A46" s="26" t="s">
        <v>39</v>
      </c>
      <c r="B46" s="15" t="s">
        <v>223</v>
      </c>
      <c r="C46" s="27" t="s">
        <v>86</v>
      </c>
      <c r="D46" s="10">
        <v>4</v>
      </c>
      <c r="E46" s="57">
        <v>27404.901999999998</v>
      </c>
      <c r="F46" s="27" t="s">
        <v>86</v>
      </c>
      <c r="G46" s="10">
        <v>4</v>
      </c>
      <c r="H46" s="57">
        <f>13702.45082+13702.45082</f>
        <v>27404.90164</v>
      </c>
    </row>
    <row r="47" spans="1:8" x14ac:dyDescent="0.25">
      <c r="A47" s="26" t="s">
        <v>40</v>
      </c>
      <c r="B47" s="20" t="s">
        <v>224</v>
      </c>
      <c r="C47" s="27" t="s">
        <v>16</v>
      </c>
      <c r="D47" s="10">
        <v>2</v>
      </c>
      <c r="E47" s="57">
        <v>1432.32142</v>
      </c>
      <c r="F47" s="27" t="s">
        <v>16</v>
      </c>
      <c r="G47" s="10">
        <v>2</v>
      </c>
      <c r="H47" s="57">
        <f>716.16071+716.1607</f>
        <v>1432.32141</v>
      </c>
    </row>
    <row r="48" spans="1:8" ht="34.5" customHeight="1" x14ac:dyDescent="0.25">
      <c r="A48" s="23" t="s">
        <v>41</v>
      </c>
      <c r="B48" s="28" t="s">
        <v>27</v>
      </c>
      <c r="C48" s="5"/>
      <c r="D48" s="5"/>
      <c r="E48" s="82">
        <f>SUM(E49)</f>
        <v>13702.45082</v>
      </c>
      <c r="F48" s="5"/>
      <c r="G48" s="5"/>
      <c r="H48" s="82">
        <f>SUM(H49)</f>
        <v>13702.45082</v>
      </c>
    </row>
    <row r="49" spans="1:8" ht="33" x14ac:dyDescent="0.25">
      <c r="A49" s="26" t="s">
        <v>42</v>
      </c>
      <c r="B49" s="19" t="s">
        <v>185</v>
      </c>
      <c r="C49" s="30" t="s">
        <v>86</v>
      </c>
      <c r="D49" s="10">
        <v>2</v>
      </c>
      <c r="E49" s="57">
        <v>13702.45082</v>
      </c>
      <c r="F49" s="30" t="s">
        <v>86</v>
      </c>
      <c r="G49" s="10">
        <v>2</v>
      </c>
      <c r="H49" s="57">
        <v>13702.45082</v>
      </c>
    </row>
    <row r="50" spans="1:8" ht="31.5" customHeight="1" x14ac:dyDescent="0.25">
      <c r="A50" s="23" t="s">
        <v>18</v>
      </c>
      <c r="B50" s="28" t="s">
        <v>34</v>
      </c>
      <c r="C50" s="5"/>
      <c r="D50" s="5"/>
      <c r="E50" s="82">
        <f>SUM(E51:E53)</f>
        <v>27490.107110000001</v>
      </c>
      <c r="F50" s="5"/>
      <c r="G50" s="5"/>
      <c r="H50" s="82">
        <f>SUM(H51:H53)</f>
        <v>27490.107110000001</v>
      </c>
    </row>
    <row r="51" spans="1:8" ht="33" x14ac:dyDescent="0.25">
      <c r="A51" s="26" t="s">
        <v>20</v>
      </c>
      <c r="B51" s="19" t="s">
        <v>225</v>
      </c>
      <c r="C51" s="30" t="s">
        <v>86</v>
      </c>
      <c r="D51" s="10">
        <v>2</v>
      </c>
      <c r="E51" s="57">
        <v>10417.35268</v>
      </c>
      <c r="F51" s="30" t="s">
        <v>86</v>
      </c>
      <c r="G51" s="10">
        <v>2</v>
      </c>
      <c r="H51" s="57">
        <v>10417.35268</v>
      </c>
    </row>
    <row r="52" spans="1:8" x14ac:dyDescent="0.25">
      <c r="A52" s="26" t="s">
        <v>21</v>
      </c>
      <c r="B52" s="15" t="s">
        <v>226</v>
      </c>
      <c r="C52" s="30" t="s">
        <v>16</v>
      </c>
      <c r="D52" s="10">
        <v>3</v>
      </c>
      <c r="E52" s="62">
        <v>16570.754430000001</v>
      </c>
      <c r="F52" s="30" t="s">
        <v>16</v>
      </c>
      <c r="G52" s="10">
        <v>3</v>
      </c>
      <c r="H52" s="62">
        <v>16570.754430000001</v>
      </c>
    </row>
    <row r="53" spans="1:8" x14ac:dyDescent="0.25">
      <c r="A53" s="26" t="s">
        <v>22</v>
      </c>
      <c r="B53" s="20" t="s">
        <v>59</v>
      </c>
      <c r="C53" s="31" t="s">
        <v>86</v>
      </c>
      <c r="D53" s="10">
        <v>1</v>
      </c>
      <c r="E53" s="62">
        <v>502</v>
      </c>
      <c r="F53" s="31" t="s">
        <v>86</v>
      </c>
      <c r="G53" s="10">
        <v>1</v>
      </c>
      <c r="H53" s="62">
        <v>502</v>
      </c>
    </row>
    <row r="54" spans="1:8" x14ac:dyDescent="0.25">
      <c r="A54" s="23" t="s">
        <v>23</v>
      </c>
      <c r="B54" s="28" t="s">
        <v>37</v>
      </c>
      <c r="C54" s="5"/>
      <c r="D54" s="5"/>
      <c r="E54" s="83">
        <f>SUM(E55:E56)</f>
        <v>19528.362269999998</v>
      </c>
      <c r="F54" s="5"/>
      <c r="G54" s="5"/>
      <c r="H54" s="83">
        <f>SUM(H55:H56)</f>
        <v>19528.362249999998</v>
      </c>
    </row>
    <row r="55" spans="1:8" ht="33" x14ac:dyDescent="0.25">
      <c r="A55" s="26" t="s">
        <v>24</v>
      </c>
      <c r="B55" s="19" t="s">
        <v>193</v>
      </c>
      <c r="C55" s="30" t="s">
        <v>86</v>
      </c>
      <c r="D55" s="10">
        <v>2</v>
      </c>
      <c r="E55" s="57">
        <v>6917.7962200000002</v>
      </c>
      <c r="F55" s="30" t="s">
        <v>86</v>
      </c>
      <c r="G55" s="10">
        <v>2</v>
      </c>
      <c r="H55" s="57">
        <v>6917.7962200000002</v>
      </c>
    </row>
    <row r="56" spans="1:8" ht="33" x14ac:dyDescent="0.25">
      <c r="A56" s="26" t="s">
        <v>346</v>
      </c>
      <c r="B56" s="19" t="s">
        <v>192</v>
      </c>
      <c r="C56" s="30" t="s">
        <v>86</v>
      </c>
      <c r="D56" s="10">
        <v>5</v>
      </c>
      <c r="E56" s="57">
        <v>12610.566049999999</v>
      </c>
      <c r="F56" s="30" t="s">
        <v>86</v>
      </c>
      <c r="G56" s="10">
        <v>5</v>
      </c>
      <c r="H56" s="57">
        <v>12610.56603</v>
      </c>
    </row>
    <row r="57" spans="1:8" x14ac:dyDescent="0.25">
      <c r="A57" s="23" t="s">
        <v>25</v>
      </c>
      <c r="B57" s="32" t="s">
        <v>227</v>
      </c>
      <c r="C57" s="5"/>
      <c r="D57" s="5"/>
      <c r="E57" s="83">
        <f>SUM(E58:E69)</f>
        <v>83587.286800000002</v>
      </c>
      <c r="F57" s="5"/>
      <c r="G57" s="5"/>
      <c r="H57" s="83">
        <f>SUM(H58:H69)</f>
        <v>84044.513219999993</v>
      </c>
    </row>
    <row r="58" spans="1:8" x14ac:dyDescent="0.25">
      <c r="A58" s="26" t="s">
        <v>44</v>
      </c>
      <c r="B58" s="12" t="s">
        <v>347</v>
      </c>
      <c r="C58" s="14" t="s">
        <v>16</v>
      </c>
      <c r="D58" s="10">
        <v>3</v>
      </c>
      <c r="E58" s="62">
        <v>1800</v>
      </c>
      <c r="F58" s="14" t="s">
        <v>16</v>
      </c>
      <c r="G58" s="10">
        <v>3</v>
      </c>
      <c r="H58" s="62">
        <v>1800</v>
      </c>
    </row>
    <row r="59" spans="1:8" ht="33" x14ac:dyDescent="0.25">
      <c r="A59" s="26" t="s">
        <v>45</v>
      </c>
      <c r="B59" s="9" t="s">
        <v>228</v>
      </c>
      <c r="C59" s="14" t="s">
        <v>86</v>
      </c>
      <c r="D59" s="10">
        <v>1</v>
      </c>
      <c r="E59" s="74">
        <v>3358.8470000000002</v>
      </c>
      <c r="F59" s="14" t="s">
        <v>86</v>
      </c>
      <c r="G59" s="10">
        <v>1</v>
      </c>
      <c r="H59" s="66">
        <v>3623.2672400000001</v>
      </c>
    </row>
    <row r="60" spans="1:8" ht="33" x14ac:dyDescent="0.25">
      <c r="A60" s="26" t="s">
        <v>188</v>
      </c>
      <c r="B60" s="9" t="s">
        <v>198</v>
      </c>
      <c r="C60" s="14" t="s">
        <v>86</v>
      </c>
      <c r="D60" s="10">
        <v>1</v>
      </c>
      <c r="E60" s="74">
        <v>2449.1595200000002</v>
      </c>
      <c r="F60" s="14" t="s">
        <v>86</v>
      </c>
      <c r="G60" s="10">
        <v>1</v>
      </c>
      <c r="H60" s="66">
        <v>2641.9657000000002</v>
      </c>
    </row>
    <row r="61" spans="1:8" x14ac:dyDescent="0.25">
      <c r="A61" s="26" t="s">
        <v>189</v>
      </c>
      <c r="B61" s="33" t="s">
        <v>229</v>
      </c>
      <c r="C61" s="14" t="s">
        <v>86</v>
      </c>
      <c r="D61" s="10">
        <v>1</v>
      </c>
      <c r="E61" s="57">
        <v>10831.6</v>
      </c>
      <c r="F61" s="14" t="s">
        <v>86</v>
      </c>
      <c r="G61" s="10">
        <v>1</v>
      </c>
      <c r="H61" s="57">
        <v>10831.6</v>
      </c>
    </row>
    <row r="62" spans="1:8" x14ac:dyDescent="0.25">
      <c r="A62" s="26" t="s">
        <v>240</v>
      </c>
      <c r="B62" s="12" t="s">
        <v>230</v>
      </c>
      <c r="C62" s="14" t="s">
        <v>86</v>
      </c>
      <c r="D62" s="10">
        <v>1</v>
      </c>
      <c r="E62" s="57">
        <v>2521.42857</v>
      </c>
      <c r="F62" s="14" t="s">
        <v>86</v>
      </c>
      <c r="G62" s="10">
        <v>1</v>
      </c>
      <c r="H62" s="57">
        <v>2521.42857</v>
      </c>
    </row>
    <row r="63" spans="1:8" x14ac:dyDescent="0.25">
      <c r="A63" s="26" t="s">
        <v>241</v>
      </c>
      <c r="B63" s="12" t="s">
        <v>231</v>
      </c>
      <c r="C63" s="14" t="s">
        <v>86</v>
      </c>
      <c r="D63" s="10">
        <v>1</v>
      </c>
      <c r="E63" s="57">
        <v>1552.67857</v>
      </c>
      <c r="F63" s="14" t="s">
        <v>86</v>
      </c>
      <c r="G63" s="10">
        <v>1</v>
      </c>
      <c r="H63" s="57">
        <v>1552.67857</v>
      </c>
    </row>
    <row r="64" spans="1:8" ht="33" x14ac:dyDescent="0.25">
      <c r="A64" s="26" t="s">
        <v>242</v>
      </c>
      <c r="B64" s="12" t="s">
        <v>348</v>
      </c>
      <c r="C64" s="14" t="s">
        <v>86</v>
      </c>
      <c r="D64" s="10">
        <v>1</v>
      </c>
      <c r="E64" s="57">
        <v>1552.67857</v>
      </c>
      <c r="F64" s="14" t="s">
        <v>86</v>
      </c>
      <c r="G64" s="10">
        <v>1</v>
      </c>
      <c r="H64" s="57">
        <v>1552.67857</v>
      </c>
    </row>
    <row r="65" spans="1:8" ht="32.25" customHeight="1" x14ac:dyDescent="0.25">
      <c r="A65" s="26" t="s">
        <v>243</v>
      </c>
      <c r="B65" s="12" t="s">
        <v>349</v>
      </c>
      <c r="C65" s="14" t="s">
        <v>86</v>
      </c>
      <c r="D65" s="10">
        <v>1</v>
      </c>
      <c r="E65" s="57">
        <v>1552.67857</v>
      </c>
      <c r="F65" s="14" t="s">
        <v>86</v>
      </c>
      <c r="G65" s="10">
        <v>1</v>
      </c>
      <c r="H65" s="57">
        <v>1552.67857</v>
      </c>
    </row>
    <row r="66" spans="1:8" x14ac:dyDescent="0.25">
      <c r="A66" s="26" t="s">
        <v>245</v>
      </c>
      <c r="B66" s="12" t="s">
        <v>232</v>
      </c>
      <c r="C66" s="14" t="s">
        <v>86</v>
      </c>
      <c r="D66" s="10">
        <v>2</v>
      </c>
      <c r="E66" s="57">
        <v>2135.7139999999999</v>
      </c>
      <c r="F66" s="14" t="s">
        <v>86</v>
      </c>
      <c r="G66" s="10">
        <v>2</v>
      </c>
      <c r="H66" s="57">
        <v>2135.7139999999999</v>
      </c>
    </row>
    <row r="67" spans="1:8" x14ac:dyDescent="0.25">
      <c r="A67" s="26" t="s">
        <v>246</v>
      </c>
      <c r="B67" s="12" t="s">
        <v>309</v>
      </c>
      <c r="C67" s="14" t="s">
        <v>16</v>
      </c>
      <c r="D67" s="10">
        <v>1</v>
      </c>
      <c r="E67" s="57">
        <v>1516</v>
      </c>
      <c r="F67" s="14" t="s">
        <v>16</v>
      </c>
      <c r="G67" s="10">
        <v>1</v>
      </c>
      <c r="H67" s="57">
        <v>1516</v>
      </c>
    </row>
    <row r="68" spans="1:8" ht="33" x14ac:dyDescent="0.25">
      <c r="A68" s="26" t="s">
        <v>247</v>
      </c>
      <c r="B68" s="20" t="s">
        <v>350</v>
      </c>
      <c r="C68" s="14" t="s">
        <v>16</v>
      </c>
      <c r="D68" s="10">
        <v>1</v>
      </c>
      <c r="E68" s="57">
        <v>30600.544000000002</v>
      </c>
      <c r="F68" s="14" t="s">
        <v>16</v>
      </c>
      <c r="G68" s="10">
        <v>1</v>
      </c>
      <c r="H68" s="57">
        <v>30600.544000000002</v>
      </c>
    </row>
    <row r="69" spans="1:8" ht="49.5" x14ac:dyDescent="0.25">
      <c r="A69" s="26" t="s">
        <v>249</v>
      </c>
      <c r="B69" s="81" t="s">
        <v>351</v>
      </c>
      <c r="C69" s="13" t="s">
        <v>6</v>
      </c>
      <c r="D69" s="13">
        <v>1</v>
      </c>
      <c r="E69" s="66">
        <v>23715.957999999999</v>
      </c>
      <c r="F69" s="13" t="s">
        <v>6</v>
      </c>
      <c r="G69" s="13">
        <v>1</v>
      </c>
      <c r="H69" s="66">
        <f>E69</f>
        <v>23715.957999999999</v>
      </c>
    </row>
    <row r="70" spans="1:8" ht="33" x14ac:dyDescent="0.25">
      <c r="A70" s="23" t="s">
        <v>46</v>
      </c>
      <c r="B70" s="24" t="s">
        <v>186</v>
      </c>
      <c r="C70" s="18"/>
      <c r="D70" s="18"/>
      <c r="E70" s="83">
        <f>SUM(E71:E78)</f>
        <v>25019.070800000001</v>
      </c>
      <c r="F70" s="18"/>
      <c r="G70" s="18"/>
      <c r="H70" s="83">
        <f>SUM(H71:H78)</f>
        <v>25476.297200000001</v>
      </c>
    </row>
    <row r="71" spans="1:8" x14ac:dyDescent="0.25">
      <c r="A71" s="26" t="s">
        <v>47</v>
      </c>
      <c r="B71" s="12" t="s">
        <v>352</v>
      </c>
      <c r="C71" s="14" t="s">
        <v>16</v>
      </c>
      <c r="D71" s="10">
        <v>2</v>
      </c>
      <c r="E71" s="62">
        <v>1200</v>
      </c>
      <c r="F71" s="14" t="s">
        <v>16</v>
      </c>
      <c r="G71" s="10">
        <v>2</v>
      </c>
      <c r="H71" s="62">
        <v>1200</v>
      </c>
    </row>
    <row r="72" spans="1:8" ht="33" x14ac:dyDescent="0.25">
      <c r="A72" s="26" t="s">
        <v>48</v>
      </c>
      <c r="B72" s="9" t="s">
        <v>228</v>
      </c>
      <c r="C72" s="14" t="s">
        <v>86</v>
      </c>
      <c r="D72" s="10">
        <v>1</v>
      </c>
      <c r="E72" s="74">
        <v>3358.8470000000002</v>
      </c>
      <c r="F72" s="14" t="s">
        <v>86</v>
      </c>
      <c r="G72" s="10">
        <v>1</v>
      </c>
      <c r="H72" s="66">
        <v>3623.2672299999999</v>
      </c>
    </row>
    <row r="73" spans="1:8" ht="33" x14ac:dyDescent="0.25">
      <c r="A73" s="26" t="s">
        <v>190</v>
      </c>
      <c r="B73" s="9" t="s">
        <v>198</v>
      </c>
      <c r="C73" s="14" t="s">
        <v>86</v>
      </c>
      <c r="D73" s="10">
        <v>1</v>
      </c>
      <c r="E73" s="74">
        <v>2449.1595200000002</v>
      </c>
      <c r="F73" s="14" t="s">
        <v>86</v>
      </c>
      <c r="G73" s="10">
        <v>1</v>
      </c>
      <c r="H73" s="66">
        <v>2641.96569</v>
      </c>
    </row>
    <row r="74" spans="1:8" x14ac:dyDescent="0.25">
      <c r="A74" s="26" t="s">
        <v>353</v>
      </c>
      <c r="B74" s="33" t="s">
        <v>233</v>
      </c>
      <c r="C74" s="14" t="s">
        <v>86</v>
      </c>
      <c r="D74" s="10">
        <v>1</v>
      </c>
      <c r="E74" s="62">
        <v>10831.6</v>
      </c>
      <c r="F74" s="14" t="s">
        <v>86</v>
      </c>
      <c r="G74" s="10">
        <v>1</v>
      </c>
      <c r="H74" s="62">
        <v>10831.6</v>
      </c>
    </row>
    <row r="75" spans="1:8" x14ac:dyDescent="0.25">
      <c r="A75" s="26" t="s">
        <v>354</v>
      </c>
      <c r="B75" s="12" t="s">
        <v>234</v>
      </c>
      <c r="C75" s="14" t="s">
        <v>86</v>
      </c>
      <c r="D75" s="10">
        <v>1</v>
      </c>
      <c r="E75" s="62">
        <v>2521.42857</v>
      </c>
      <c r="F75" s="14" t="s">
        <v>86</v>
      </c>
      <c r="G75" s="10">
        <v>1</v>
      </c>
      <c r="H75" s="62">
        <v>2521.42857</v>
      </c>
    </row>
    <row r="76" spans="1:8" ht="48.75" customHeight="1" x14ac:dyDescent="0.25">
      <c r="A76" s="26" t="s">
        <v>355</v>
      </c>
      <c r="B76" s="12" t="s">
        <v>235</v>
      </c>
      <c r="C76" s="14" t="s">
        <v>86</v>
      </c>
      <c r="D76" s="10">
        <v>1</v>
      </c>
      <c r="E76" s="57">
        <v>1552.67857</v>
      </c>
      <c r="F76" s="14" t="s">
        <v>86</v>
      </c>
      <c r="G76" s="10">
        <v>1</v>
      </c>
      <c r="H76" s="57">
        <v>1552.67857</v>
      </c>
    </row>
    <row r="77" spans="1:8" ht="45.75" customHeight="1" x14ac:dyDescent="0.25">
      <c r="A77" s="26" t="s">
        <v>356</v>
      </c>
      <c r="B77" s="12" t="s">
        <v>348</v>
      </c>
      <c r="C77" s="14" t="s">
        <v>86</v>
      </c>
      <c r="D77" s="10">
        <v>1</v>
      </c>
      <c r="E77" s="57">
        <v>1552.67857</v>
      </c>
      <c r="F77" s="14" t="s">
        <v>86</v>
      </c>
      <c r="G77" s="10">
        <v>1</v>
      </c>
      <c r="H77" s="57">
        <v>1552.67857</v>
      </c>
    </row>
    <row r="78" spans="1:8" ht="19.5" customHeight="1" x14ac:dyDescent="0.25">
      <c r="A78" s="26" t="s">
        <v>357</v>
      </c>
      <c r="B78" s="12" t="s">
        <v>349</v>
      </c>
      <c r="C78" s="14" t="s">
        <v>86</v>
      </c>
      <c r="D78" s="10">
        <v>1</v>
      </c>
      <c r="E78" s="57">
        <v>1552.67857</v>
      </c>
      <c r="F78" s="14" t="s">
        <v>86</v>
      </c>
      <c r="G78" s="10">
        <v>1</v>
      </c>
      <c r="H78" s="57">
        <v>1552.67857</v>
      </c>
    </row>
    <row r="79" spans="1:8" ht="21.75" customHeight="1" x14ac:dyDescent="0.25">
      <c r="A79" s="23" t="s">
        <v>50</v>
      </c>
      <c r="B79" s="34" t="s">
        <v>43</v>
      </c>
      <c r="C79" s="23"/>
      <c r="D79" s="23"/>
      <c r="E79" s="83">
        <f>SUM(E80:E81)</f>
        <v>10093.78298</v>
      </c>
      <c r="F79" s="23"/>
      <c r="G79" s="23"/>
      <c r="H79" s="83">
        <f>SUM(H80:H81)</f>
        <v>10809.361650000001</v>
      </c>
    </row>
    <row r="80" spans="1:8" x14ac:dyDescent="0.25">
      <c r="A80" s="26" t="s">
        <v>51</v>
      </c>
      <c r="B80" s="20" t="s">
        <v>187</v>
      </c>
      <c r="C80" s="27" t="s">
        <v>16</v>
      </c>
      <c r="D80" s="10">
        <v>3</v>
      </c>
      <c r="E80" s="84">
        <v>9089.78298</v>
      </c>
      <c r="F80" s="27" t="s">
        <v>16</v>
      </c>
      <c r="G80" s="10">
        <v>3</v>
      </c>
      <c r="H80" s="69">
        <v>9805.3616500000007</v>
      </c>
    </row>
    <row r="81" spans="1:8" x14ac:dyDescent="0.25">
      <c r="A81" s="26" t="s">
        <v>255</v>
      </c>
      <c r="B81" s="20" t="s">
        <v>59</v>
      </c>
      <c r="C81" s="27" t="s">
        <v>86</v>
      </c>
      <c r="D81" s="10">
        <v>2</v>
      </c>
      <c r="E81" s="57">
        <v>1004</v>
      </c>
      <c r="F81" s="27" t="s">
        <v>86</v>
      </c>
      <c r="G81" s="10">
        <v>2</v>
      </c>
      <c r="H81" s="57">
        <v>1004</v>
      </c>
    </row>
    <row r="82" spans="1:8" x14ac:dyDescent="0.25">
      <c r="A82" s="23" t="s">
        <v>52</v>
      </c>
      <c r="B82" s="34" t="s">
        <v>358</v>
      </c>
      <c r="C82" s="27"/>
      <c r="D82" s="10"/>
      <c r="E82" s="85">
        <f>SUM(E83)</f>
        <v>1516</v>
      </c>
      <c r="F82" s="27"/>
      <c r="G82" s="10"/>
      <c r="H82" s="85">
        <f>SUM(H83)</f>
        <v>1516</v>
      </c>
    </row>
    <row r="83" spans="1:8" x14ac:dyDescent="0.25">
      <c r="A83" s="26" t="s">
        <v>53</v>
      </c>
      <c r="B83" s="20" t="s">
        <v>309</v>
      </c>
      <c r="C83" s="27" t="s">
        <v>16</v>
      </c>
      <c r="D83" s="10">
        <v>1</v>
      </c>
      <c r="E83" s="62">
        <v>1516</v>
      </c>
      <c r="F83" s="27" t="s">
        <v>16</v>
      </c>
      <c r="G83" s="10">
        <v>1</v>
      </c>
      <c r="H83" s="62">
        <v>1516</v>
      </c>
    </row>
    <row r="84" spans="1:8" ht="33" x14ac:dyDescent="0.25">
      <c r="A84" s="23" t="s">
        <v>54</v>
      </c>
      <c r="B84" s="34" t="s">
        <v>359</v>
      </c>
      <c r="C84" s="27"/>
      <c r="D84" s="10"/>
      <c r="E84" s="82">
        <f>SUM(E85)</f>
        <v>1516</v>
      </c>
      <c r="F84" s="27"/>
      <c r="G84" s="10"/>
      <c r="H84" s="82">
        <f>SUM(H85)</f>
        <v>1516</v>
      </c>
    </row>
    <row r="85" spans="1:8" x14ac:dyDescent="0.25">
      <c r="A85" s="26" t="s">
        <v>56</v>
      </c>
      <c r="B85" s="20" t="s">
        <v>309</v>
      </c>
      <c r="C85" s="27" t="s">
        <v>16</v>
      </c>
      <c r="D85" s="10">
        <v>1</v>
      </c>
      <c r="E85" s="62">
        <v>1516</v>
      </c>
      <c r="F85" s="27" t="s">
        <v>16</v>
      </c>
      <c r="G85" s="10">
        <v>1</v>
      </c>
      <c r="H85" s="62">
        <v>1516</v>
      </c>
    </row>
    <row r="86" spans="1:8" ht="33" x14ac:dyDescent="0.25">
      <c r="A86" s="23" t="s">
        <v>57</v>
      </c>
      <c r="B86" s="34" t="s">
        <v>360</v>
      </c>
      <c r="C86" s="27"/>
      <c r="D86" s="10"/>
      <c r="E86" s="82">
        <f>SUM(E87)</f>
        <v>9728.1509299999998</v>
      </c>
      <c r="F86" s="27"/>
      <c r="G86" s="10"/>
      <c r="H86" s="82">
        <f>SUM(H87)</f>
        <v>9728.1509299999998</v>
      </c>
    </row>
    <row r="87" spans="1:8" x14ac:dyDescent="0.25">
      <c r="A87" s="26" t="s">
        <v>58</v>
      </c>
      <c r="B87" s="20" t="s">
        <v>361</v>
      </c>
      <c r="C87" s="27" t="s">
        <v>86</v>
      </c>
      <c r="D87" s="10">
        <v>1</v>
      </c>
      <c r="E87" s="57">
        <v>9728.1509299999998</v>
      </c>
      <c r="F87" s="27" t="s">
        <v>86</v>
      </c>
      <c r="G87" s="10">
        <v>1</v>
      </c>
      <c r="H87" s="57">
        <v>9728.1509299999998</v>
      </c>
    </row>
    <row r="88" spans="1:8" x14ac:dyDescent="0.25">
      <c r="A88" s="23" t="s">
        <v>60</v>
      </c>
      <c r="B88" s="34" t="s">
        <v>362</v>
      </c>
      <c r="C88" s="27"/>
      <c r="D88" s="10"/>
      <c r="E88" s="82">
        <f>SUM(E89:E90)</f>
        <v>47075.442999999999</v>
      </c>
      <c r="F88" s="27"/>
      <c r="G88" s="10"/>
      <c r="H88" s="82">
        <f>SUM(H89:H90)</f>
        <v>47075.442999999999</v>
      </c>
    </row>
    <row r="89" spans="1:8" ht="33" x14ac:dyDescent="0.25">
      <c r="A89" s="26" t="s">
        <v>61</v>
      </c>
      <c r="B89" s="22" t="s">
        <v>363</v>
      </c>
      <c r="C89" s="27" t="s">
        <v>16</v>
      </c>
      <c r="D89" s="10">
        <v>1</v>
      </c>
      <c r="E89" s="57">
        <v>37590.139000000003</v>
      </c>
      <c r="F89" s="27" t="s">
        <v>16</v>
      </c>
      <c r="G89" s="10">
        <v>1</v>
      </c>
      <c r="H89" s="57">
        <v>37590.139000000003</v>
      </c>
    </row>
    <row r="90" spans="1:8" ht="49.5" x14ac:dyDescent="0.25">
      <c r="A90" s="86" t="s">
        <v>62</v>
      </c>
      <c r="B90" s="81" t="s">
        <v>364</v>
      </c>
      <c r="C90" s="87" t="s">
        <v>6</v>
      </c>
      <c r="D90" s="87">
        <v>1</v>
      </c>
      <c r="E90" s="66">
        <v>9485.3040000000001</v>
      </c>
      <c r="F90" s="87" t="s">
        <v>6</v>
      </c>
      <c r="G90" s="87">
        <v>1</v>
      </c>
      <c r="H90" s="66">
        <v>9485.3040000000001</v>
      </c>
    </row>
    <row r="91" spans="1:8" x14ac:dyDescent="0.25">
      <c r="A91" s="37" t="s">
        <v>63</v>
      </c>
      <c r="B91" s="88" t="s">
        <v>365</v>
      </c>
      <c r="C91" s="89"/>
      <c r="D91" s="89"/>
      <c r="E91" s="83">
        <f>SUM(E92)</f>
        <v>31961.097600000001</v>
      </c>
      <c r="F91" s="89"/>
      <c r="G91" s="89"/>
      <c r="H91" s="83">
        <f>H92</f>
        <v>31961.098000000002</v>
      </c>
    </row>
    <row r="92" spans="1:8" ht="33" x14ac:dyDescent="0.25">
      <c r="A92" s="38" t="s">
        <v>64</v>
      </c>
      <c r="B92" s="90" t="s">
        <v>366</v>
      </c>
      <c r="C92" s="29" t="s">
        <v>16</v>
      </c>
      <c r="D92" s="29">
        <v>1</v>
      </c>
      <c r="E92" s="66">
        <v>31961.097600000001</v>
      </c>
      <c r="F92" s="29" t="s">
        <v>16</v>
      </c>
      <c r="G92" s="29">
        <v>1</v>
      </c>
      <c r="H92" s="66">
        <v>31961.098000000002</v>
      </c>
    </row>
    <row r="93" spans="1:8" x14ac:dyDescent="0.25">
      <c r="A93" s="37" t="s">
        <v>66</v>
      </c>
      <c r="B93" s="35" t="s">
        <v>236</v>
      </c>
      <c r="C93" s="18"/>
      <c r="D93" s="18"/>
      <c r="E93" s="83">
        <f>SUM(E94:E107)</f>
        <v>89910.768530000001</v>
      </c>
      <c r="F93" s="18"/>
      <c r="G93" s="18"/>
      <c r="H93" s="83">
        <f>SUM(H94:H107)</f>
        <v>89910.768060000017</v>
      </c>
    </row>
    <row r="94" spans="1:8" x14ac:dyDescent="0.25">
      <c r="A94" s="38" t="s">
        <v>67</v>
      </c>
      <c r="B94" s="15" t="s">
        <v>237</v>
      </c>
      <c r="C94" s="27" t="s">
        <v>16</v>
      </c>
      <c r="D94" s="10">
        <v>6</v>
      </c>
      <c r="E94" s="62">
        <v>2280</v>
      </c>
      <c r="F94" s="27" t="s">
        <v>16</v>
      </c>
      <c r="G94" s="10">
        <v>6</v>
      </c>
      <c r="H94" s="62">
        <v>2280</v>
      </c>
    </row>
    <row r="95" spans="1:8" x14ac:dyDescent="0.25">
      <c r="A95" s="38" t="s">
        <v>68</v>
      </c>
      <c r="B95" s="15" t="s">
        <v>238</v>
      </c>
      <c r="C95" s="27" t="s">
        <v>16</v>
      </c>
      <c r="D95" s="10">
        <v>2</v>
      </c>
      <c r="E95" s="62">
        <v>740</v>
      </c>
      <c r="F95" s="27" t="s">
        <v>16</v>
      </c>
      <c r="G95" s="10">
        <v>2</v>
      </c>
      <c r="H95" s="62">
        <v>740</v>
      </c>
    </row>
    <row r="96" spans="1:8" x14ac:dyDescent="0.25">
      <c r="A96" s="38" t="s">
        <v>194</v>
      </c>
      <c r="B96" s="15" t="s">
        <v>77</v>
      </c>
      <c r="C96" s="27" t="s">
        <v>16</v>
      </c>
      <c r="D96" s="10">
        <v>6</v>
      </c>
      <c r="E96" s="62">
        <v>3660</v>
      </c>
      <c r="F96" s="27" t="s">
        <v>16</v>
      </c>
      <c r="G96" s="10">
        <v>6</v>
      </c>
      <c r="H96" s="62">
        <v>3660</v>
      </c>
    </row>
    <row r="97" spans="1:8" x14ac:dyDescent="0.25">
      <c r="A97" s="38" t="s">
        <v>367</v>
      </c>
      <c r="B97" s="15" t="s">
        <v>239</v>
      </c>
      <c r="C97" s="27" t="s">
        <v>16</v>
      </c>
      <c r="D97" s="10">
        <v>6</v>
      </c>
      <c r="E97" s="62">
        <v>21276.6</v>
      </c>
      <c r="F97" s="27" t="s">
        <v>16</v>
      </c>
      <c r="G97" s="10">
        <v>6</v>
      </c>
      <c r="H97" s="62">
        <v>21276.6</v>
      </c>
    </row>
    <row r="98" spans="1:8" ht="49.5" x14ac:dyDescent="0.25">
      <c r="A98" s="38" t="s">
        <v>368</v>
      </c>
      <c r="B98" s="33" t="s">
        <v>369</v>
      </c>
      <c r="C98" s="27" t="s">
        <v>86</v>
      </c>
      <c r="D98" s="10">
        <v>5</v>
      </c>
      <c r="E98" s="57">
        <v>12610.566000000001</v>
      </c>
      <c r="F98" s="27" t="s">
        <v>86</v>
      </c>
      <c r="G98" s="10">
        <v>5</v>
      </c>
      <c r="H98" s="57">
        <v>12610.56603</v>
      </c>
    </row>
    <row r="99" spans="1:8" ht="33" x14ac:dyDescent="0.25">
      <c r="A99" s="38" t="s">
        <v>370</v>
      </c>
      <c r="B99" s="15" t="s">
        <v>371</v>
      </c>
      <c r="C99" s="27" t="s">
        <v>86</v>
      </c>
      <c r="D99" s="10">
        <v>9</v>
      </c>
      <c r="E99" s="57">
        <v>31258.719720000001</v>
      </c>
      <c r="F99" s="27" t="s">
        <v>86</v>
      </c>
      <c r="G99" s="10">
        <v>9</v>
      </c>
      <c r="H99" s="57">
        <v>31258.719700000001</v>
      </c>
    </row>
    <row r="100" spans="1:8" x14ac:dyDescent="0.25">
      <c r="A100" s="38" t="s">
        <v>372</v>
      </c>
      <c r="B100" s="15" t="s">
        <v>65</v>
      </c>
      <c r="C100" s="27" t="s">
        <v>16</v>
      </c>
      <c r="D100" s="10">
        <v>6</v>
      </c>
      <c r="E100" s="62">
        <v>970.69799999999998</v>
      </c>
      <c r="F100" s="27" t="s">
        <v>16</v>
      </c>
      <c r="G100" s="10">
        <v>6</v>
      </c>
      <c r="H100" s="62">
        <v>970.69752000000005</v>
      </c>
    </row>
    <row r="101" spans="1:8" x14ac:dyDescent="0.25">
      <c r="A101" s="38" t="s">
        <v>373</v>
      </c>
      <c r="B101" s="15" t="s">
        <v>244</v>
      </c>
      <c r="C101" s="27" t="s">
        <v>16</v>
      </c>
      <c r="D101" s="10">
        <v>1</v>
      </c>
      <c r="E101" s="62">
        <v>2923.2473100000002</v>
      </c>
      <c r="F101" s="27" t="s">
        <v>16</v>
      </c>
      <c r="G101" s="10">
        <v>1</v>
      </c>
      <c r="H101" s="62">
        <v>2923.2473100000002</v>
      </c>
    </row>
    <row r="102" spans="1:8" x14ac:dyDescent="0.25">
      <c r="A102" s="38" t="s">
        <v>374</v>
      </c>
      <c r="B102" s="19" t="s">
        <v>78</v>
      </c>
      <c r="C102" s="31" t="s">
        <v>86</v>
      </c>
      <c r="D102" s="10">
        <v>3</v>
      </c>
      <c r="E102" s="62">
        <v>1506</v>
      </c>
      <c r="F102" s="31" t="s">
        <v>86</v>
      </c>
      <c r="G102" s="10">
        <v>3</v>
      </c>
      <c r="H102" s="62">
        <v>1506</v>
      </c>
    </row>
    <row r="103" spans="1:8" x14ac:dyDescent="0.25">
      <c r="A103" s="38" t="s">
        <v>375</v>
      </c>
      <c r="B103" s="19" t="s">
        <v>195</v>
      </c>
      <c r="C103" s="31" t="s">
        <v>16</v>
      </c>
      <c r="D103" s="10">
        <v>2</v>
      </c>
      <c r="E103" s="57">
        <v>1790.9375</v>
      </c>
      <c r="F103" s="31" t="s">
        <v>16</v>
      </c>
      <c r="G103" s="10">
        <v>2</v>
      </c>
      <c r="H103" s="57">
        <v>1790.9375</v>
      </c>
    </row>
    <row r="104" spans="1:8" x14ac:dyDescent="0.25">
      <c r="A104" s="38" t="s">
        <v>376</v>
      </c>
      <c r="B104" s="19" t="s">
        <v>248</v>
      </c>
      <c r="C104" s="31" t="s">
        <v>16</v>
      </c>
      <c r="D104" s="10">
        <v>6</v>
      </c>
      <c r="E104" s="57">
        <v>7500</v>
      </c>
      <c r="F104" s="31" t="s">
        <v>16</v>
      </c>
      <c r="G104" s="10">
        <v>6</v>
      </c>
      <c r="H104" s="57">
        <v>7500</v>
      </c>
    </row>
    <row r="105" spans="1:8" x14ac:dyDescent="0.25">
      <c r="A105" s="38" t="s">
        <v>377</v>
      </c>
      <c r="B105" s="19" t="s">
        <v>250</v>
      </c>
      <c r="C105" s="31" t="s">
        <v>16</v>
      </c>
      <c r="D105" s="10">
        <v>2</v>
      </c>
      <c r="E105" s="57">
        <v>1320</v>
      </c>
      <c r="F105" s="31" t="s">
        <v>16</v>
      </c>
      <c r="G105" s="10">
        <v>2</v>
      </c>
      <c r="H105" s="57">
        <v>1320</v>
      </c>
    </row>
    <row r="106" spans="1:8" x14ac:dyDescent="0.25">
      <c r="A106" s="38" t="s">
        <v>378</v>
      </c>
      <c r="B106" s="19" t="s">
        <v>251</v>
      </c>
      <c r="C106" s="31" t="s">
        <v>16</v>
      </c>
      <c r="D106" s="10">
        <v>6</v>
      </c>
      <c r="E106" s="57">
        <v>1170</v>
      </c>
      <c r="F106" s="31" t="s">
        <v>16</v>
      </c>
      <c r="G106" s="10">
        <v>6</v>
      </c>
      <c r="H106" s="57">
        <v>1170</v>
      </c>
    </row>
    <row r="107" spans="1:8" x14ac:dyDescent="0.25">
      <c r="A107" s="38" t="s">
        <v>379</v>
      </c>
      <c r="B107" s="19" t="s">
        <v>251</v>
      </c>
      <c r="C107" s="31" t="s">
        <v>16</v>
      </c>
      <c r="D107" s="10">
        <v>8</v>
      </c>
      <c r="E107" s="57">
        <v>904</v>
      </c>
      <c r="F107" s="31" t="s">
        <v>16</v>
      </c>
      <c r="G107" s="10">
        <v>8</v>
      </c>
      <c r="H107" s="57">
        <v>904</v>
      </c>
    </row>
    <row r="108" spans="1:8" ht="31.5" customHeight="1" x14ac:dyDescent="0.25">
      <c r="A108" s="37" t="s">
        <v>69</v>
      </c>
      <c r="B108" s="24" t="s">
        <v>55</v>
      </c>
      <c r="C108" s="18"/>
      <c r="D108" s="18"/>
      <c r="E108" s="83">
        <f>SUM(E109:E111)</f>
        <v>7514.9271200000003</v>
      </c>
      <c r="F108" s="18"/>
      <c r="G108" s="18"/>
      <c r="H108" s="83">
        <f>SUM(H109:H111)</f>
        <v>7514.9271100000005</v>
      </c>
    </row>
    <row r="109" spans="1:8" x14ac:dyDescent="0.25">
      <c r="A109" s="38" t="s">
        <v>70</v>
      </c>
      <c r="B109" s="15" t="s">
        <v>252</v>
      </c>
      <c r="C109" s="27" t="s">
        <v>16</v>
      </c>
      <c r="D109" s="10">
        <v>2</v>
      </c>
      <c r="E109" s="62">
        <v>5711.5219200000001</v>
      </c>
      <c r="F109" s="27" t="s">
        <v>16</v>
      </c>
      <c r="G109" s="10">
        <v>2</v>
      </c>
      <c r="H109" s="62">
        <v>5711.5219100000004</v>
      </c>
    </row>
    <row r="110" spans="1:8" x14ac:dyDescent="0.25">
      <c r="A110" s="38" t="s">
        <v>196</v>
      </c>
      <c r="B110" s="15" t="s">
        <v>83</v>
      </c>
      <c r="C110" s="27" t="s">
        <v>16</v>
      </c>
      <c r="D110" s="10">
        <v>2</v>
      </c>
      <c r="E110" s="62">
        <v>740</v>
      </c>
      <c r="F110" s="27" t="s">
        <v>16</v>
      </c>
      <c r="G110" s="10">
        <v>2</v>
      </c>
      <c r="H110" s="62">
        <v>740</v>
      </c>
    </row>
    <row r="111" spans="1:8" ht="33" x14ac:dyDescent="0.25">
      <c r="A111" s="38" t="s">
        <v>197</v>
      </c>
      <c r="B111" s="15" t="s">
        <v>380</v>
      </c>
      <c r="C111" s="27" t="s">
        <v>86</v>
      </c>
      <c r="D111" s="10">
        <v>2</v>
      </c>
      <c r="E111" s="57">
        <v>1063.4051999999999</v>
      </c>
      <c r="F111" s="27" t="s">
        <v>86</v>
      </c>
      <c r="G111" s="10">
        <v>2</v>
      </c>
      <c r="H111" s="57">
        <f>E111</f>
        <v>1063.4051999999999</v>
      </c>
    </row>
    <row r="112" spans="1:8" x14ac:dyDescent="0.25">
      <c r="A112" s="23" t="s">
        <v>381</v>
      </c>
      <c r="B112" s="24" t="s">
        <v>253</v>
      </c>
      <c r="C112" s="22"/>
      <c r="D112" s="20"/>
      <c r="E112" s="83">
        <f>SUM(E113:E116)</f>
        <v>2786.8250400000002</v>
      </c>
      <c r="F112" s="22"/>
      <c r="G112" s="20"/>
      <c r="H112" s="83">
        <f>SUM(H113:H116)</f>
        <v>2786.8250400000002</v>
      </c>
    </row>
    <row r="113" spans="1:9" x14ac:dyDescent="0.25">
      <c r="A113" s="38" t="s">
        <v>71</v>
      </c>
      <c r="B113" s="33" t="s">
        <v>254</v>
      </c>
      <c r="C113" s="27" t="s">
        <v>16</v>
      </c>
      <c r="D113" s="10">
        <v>3</v>
      </c>
      <c r="E113" s="66">
        <v>1227</v>
      </c>
      <c r="F113" s="27" t="s">
        <v>16</v>
      </c>
      <c r="G113" s="10">
        <v>3</v>
      </c>
      <c r="H113" s="66">
        <v>1227</v>
      </c>
    </row>
    <row r="114" spans="1:9" x14ac:dyDescent="0.25">
      <c r="A114" s="38" t="s">
        <v>199</v>
      </c>
      <c r="B114" s="15" t="s">
        <v>256</v>
      </c>
      <c r="C114" s="27" t="s">
        <v>16</v>
      </c>
      <c r="D114" s="10">
        <v>6</v>
      </c>
      <c r="E114" s="66">
        <v>970.69752000000005</v>
      </c>
      <c r="F114" s="27" t="s">
        <v>16</v>
      </c>
      <c r="G114" s="10">
        <v>6</v>
      </c>
      <c r="H114" s="66">
        <v>970.69752000000005</v>
      </c>
    </row>
    <row r="115" spans="1:9" x14ac:dyDescent="0.25">
      <c r="A115" s="38" t="s">
        <v>200</v>
      </c>
      <c r="B115" s="15" t="s">
        <v>257</v>
      </c>
      <c r="C115" s="27" t="s">
        <v>16</v>
      </c>
      <c r="D115" s="10">
        <v>12</v>
      </c>
      <c r="E115" s="66">
        <v>244.12752</v>
      </c>
      <c r="F115" s="27" t="s">
        <v>16</v>
      </c>
      <c r="G115" s="10">
        <v>12</v>
      </c>
      <c r="H115" s="66">
        <v>244.12752</v>
      </c>
    </row>
    <row r="116" spans="1:9" x14ac:dyDescent="0.25">
      <c r="A116" s="38" t="s">
        <v>201</v>
      </c>
      <c r="B116" s="15" t="s">
        <v>312</v>
      </c>
      <c r="C116" s="30" t="s">
        <v>16</v>
      </c>
      <c r="D116" s="10">
        <v>3</v>
      </c>
      <c r="E116" s="66">
        <v>345</v>
      </c>
      <c r="F116" s="30" t="s">
        <v>16</v>
      </c>
      <c r="G116" s="10">
        <v>3</v>
      </c>
      <c r="H116" s="66">
        <v>345</v>
      </c>
    </row>
    <row r="117" spans="1:9" x14ac:dyDescent="0.25">
      <c r="A117" s="23" t="s">
        <v>72</v>
      </c>
      <c r="B117" s="24" t="s">
        <v>258</v>
      </c>
      <c r="C117" s="29"/>
      <c r="D117" s="29"/>
      <c r="E117" s="83">
        <f>SUM(E118:E122)</f>
        <v>9233.4071199999998</v>
      </c>
      <c r="F117" s="29"/>
      <c r="G117" s="29"/>
      <c r="H117" s="83">
        <f>SUM(H118:H122)</f>
        <v>9233.4071199999998</v>
      </c>
    </row>
    <row r="118" spans="1:9" x14ac:dyDescent="0.25">
      <c r="A118" s="38" t="s">
        <v>73</v>
      </c>
      <c r="B118" s="15" t="s">
        <v>382</v>
      </c>
      <c r="C118" s="27" t="s">
        <v>16</v>
      </c>
      <c r="D118" s="10">
        <v>6</v>
      </c>
      <c r="E118" s="57">
        <v>870</v>
      </c>
      <c r="F118" s="27" t="s">
        <v>16</v>
      </c>
      <c r="G118" s="10">
        <v>6</v>
      </c>
      <c r="H118" s="57">
        <v>870</v>
      </c>
    </row>
    <row r="119" spans="1:9" x14ac:dyDescent="0.25">
      <c r="A119" s="38" t="s">
        <v>203</v>
      </c>
      <c r="B119" s="15" t="s">
        <v>382</v>
      </c>
      <c r="C119" s="27" t="s">
        <v>16</v>
      </c>
      <c r="D119" s="10">
        <v>16</v>
      </c>
      <c r="E119" s="57">
        <v>1808</v>
      </c>
      <c r="F119" s="27" t="s">
        <v>16</v>
      </c>
      <c r="G119" s="10">
        <v>16</v>
      </c>
      <c r="H119" s="57">
        <v>1808</v>
      </c>
    </row>
    <row r="120" spans="1:9" x14ac:dyDescent="0.25">
      <c r="A120" s="38"/>
      <c r="B120" s="15" t="s">
        <v>259</v>
      </c>
      <c r="C120" s="27"/>
      <c r="D120" s="10"/>
      <c r="E120" s="62"/>
      <c r="F120" s="27"/>
      <c r="G120" s="10"/>
      <c r="H120" s="62"/>
    </row>
    <row r="121" spans="1:9" ht="33" x14ac:dyDescent="0.25">
      <c r="A121" s="38" t="s">
        <v>204</v>
      </c>
      <c r="B121" s="12" t="s">
        <v>260</v>
      </c>
      <c r="C121" s="14" t="s">
        <v>16</v>
      </c>
      <c r="D121" s="10">
        <v>1</v>
      </c>
      <c r="E121" s="57">
        <v>3277.7035599999999</v>
      </c>
      <c r="F121" s="14" t="s">
        <v>16</v>
      </c>
      <c r="G121" s="10">
        <v>1</v>
      </c>
      <c r="H121" s="57">
        <v>3277.7035599999999</v>
      </c>
    </row>
    <row r="122" spans="1:9" ht="33" x14ac:dyDescent="0.25">
      <c r="A122" s="38" t="s">
        <v>205</v>
      </c>
      <c r="B122" s="12" t="s">
        <v>261</v>
      </c>
      <c r="C122" s="14" t="s">
        <v>16</v>
      </c>
      <c r="D122" s="10">
        <v>1</v>
      </c>
      <c r="E122" s="57">
        <v>3277.7035599999999</v>
      </c>
      <c r="F122" s="14" t="s">
        <v>16</v>
      </c>
      <c r="G122" s="10">
        <v>1</v>
      </c>
      <c r="H122" s="57">
        <v>3277.7035599999999</v>
      </c>
    </row>
    <row r="123" spans="1:9" x14ac:dyDescent="0.25">
      <c r="A123" s="23" t="s">
        <v>74</v>
      </c>
      <c r="B123" s="24" t="s">
        <v>76</v>
      </c>
      <c r="C123" s="29"/>
      <c r="D123" s="29"/>
      <c r="E123" s="83">
        <f>SUM(E124:E125)</f>
        <v>9934.74856</v>
      </c>
      <c r="F123" s="29"/>
      <c r="G123" s="29"/>
      <c r="H123" s="83">
        <f>SUM(H124:H125)</f>
        <v>9934.7485500000003</v>
      </c>
    </row>
    <row r="124" spans="1:9" x14ac:dyDescent="0.25">
      <c r="A124" s="38" t="s">
        <v>75</v>
      </c>
      <c r="B124" s="15" t="s">
        <v>264</v>
      </c>
      <c r="C124" s="27" t="s">
        <v>16</v>
      </c>
      <c r="D124" s="10">
        <v>3</v>
      </c>
      <c r="E124" s="62">
        <v>9432.74856</v>
      </c>
      <c r="F124" s="27" t="s">
        <v>16</v>
      </c>
      <c r="G124" s="10">
        <v>3</v>
      </c>
      <c r="H124" s="62">
        <v>9432.7485500000003</v>
      </c>
    </row>
    <row r="125" spans="1:9" x14ac:dyDescent="0.25">
      <c r="A125" s="38" t="s">
        <v>208</v>
      </c>
      <c r="B125" s="15" t="s">
        <v>78</v>
      </c>
      <c r="C125" s="27" t="s">
        <v>86</v>
      </c>
      <c r="D125" s="10">
        <v>1</v>
      </c>
      <c r="E125" s="62">
        <v>502</v>
      </c>
      <c r="F125" s="27" t="s">
        <v>86</v>
      </c>
      <c r="G125" s="10">
        <v>1</v>
      </c>
      <c r="H125" s="62">
        <v>502</v>
      </c>
    </row>
    <row r="126" spans="1:9" ht="18" customHeight="1" x14ac:dyDescent="0.25">
      <c r="A126" s="37" t="s">
        <v>383</v>
      </c>
      <c r="B126" s="34" t="s">
        <v>310</v>
      </c>
      <c r="C126" s="18"/>
      <c r="D126" s="18"/>
      <c r="E126" s="83">
        <f>SUM(E127:E128)</f>
        <v>304404.72600000002</v>
      </c>
      <c r="F126" s="18"/>
      <c r="G126" s="18"/>
      <c r="H126" s="83">
        <f>SUM(H127:H128)</f>
        <v>0</v>
      </c>
    </row>
    <row r="127" spans="1:9" x14ac:dyDescent="0.25">
      <c r="A127" s="38" t="s">
        <v>384</v>
      </c>
      <c r="B127" s="22" t="s">
        <v>385</v>
      </c>
      <c r="C127" s="27" t="s">
        <v>16</v>
      </c>
      <c r="D127" s="10">
        <v>1</v>
      </c>
      <c r="E127" s="57">
        <v>287914.65100000001</v>
      </c>
      <c r="F127" s="27" t="s">
        <v>16</v>
      </c>
      <c r="G127" s="10">
        <v>1</v>
      </c>
      <c r="H127" s="57"/>
    </row>
    <row r="128" spans="1:9" ht="66" x14ac:dyDescent="0.25">
      <c r="A128" s="38" t="s">
        <v>386</v>
      </c>
      <c r="B128" s="81" t="s">
        <v>387</v>
      </c>
      <c r="C128" s="13" t="s">
        <v>6</v>
      </c>
      <c r="D128" s="13">
        <v>1</v>
      </c>
      <c r="E128" s="66">
        <v>16490.075000000001</v>
      </c>
      <c r="F128" s="13" t="s">
        <v>6</v>
      </c>
      <c r="G128" s="13">
        <v>1</v>
      </c>
      <c r="H128" s="66"/>
      <c r="I128" s="144">
        <f>E126+E132</f>
        <v>438829.28</v>
      </c>
    </row>
    <row r="129" spans="1:8" x14ac:dyDescent="0.25">
      <c r="A129" s="23" t="s">
        <v>388</v>
      </c>
      <c r="B129" s="24" t="s">
        <v>389</v>
      </c>
      <c r="C129" s="27"/>
      <c r="D129" s="10"/>
      <c r="E129" s="83">
        <f>SUM(E130:E131)</f>
        <v>57039.214999999997</v>
      </c>
      <c r="F129" s="27"/>
      <c r="G129" s="10"/>
      <c r="H129" s="83">
        <f>SUM(H130:H131)</f>
        <v>57039.214999999997</v>
      </c>
    </row>
    <row r="130" spans="1:8" ht="33" x14ac:dyDescent="0.25">
      <c r="A130" s="38" t="s">
        <v>390</v>
      </c>
      <c r="B130" s="91" t="s">
        <v>391</v>
      </c>
      <c r="C130" s="27" t="s">
        <v>16</v>
      </c>
      <c r="D130" s="10">
        <v>1</v>
      </c>
      <c r="E130" s="57">
        <v>46723.695</v>
      </c>
      <c r="F130" s="27" t="s">
        <v>16</v>
      </c>
      <c r="G130" s="10">
        <v>1</v>
      </c>
      <c r="H130" s="57">
        <v>46723.695</v>
      </c>
    </row>
    <row r="131" spans="1:8" ht="49.5" x14ac:dyDescent="0.25">
      <c r="A131" s="38" t="s">
        <v>392</v>
      </c>
      <c r="B131" s="81" t="s">
        <v>393</v>
      </c>
      <c r="C131" s="13" t="s">
        <v>6</v>
      </c>
      <c r="D131" s="13">
        <v>1</v>
      </c>
      <c r="E131" s="66">
        <v>10315.52</v>
      </c>
      <c r="F131" s="13" t="s">
        <v>6</v>
      </c>
      <c r="G131" s="13">
        <v>1</v>
      </c>
      <c r="H131" s="66">
        <f>E131</f>
        <v>10315.52</v>
      </c>
    </row>
    <row r="132" spans="1:8" x14ac:dyDescent="0.25">
      <c r="A132" s="23" t="s">
        <v>394</v>
      </c>
      <c r="B132" s="24" t="s">
        <v>395</v>
      </c>
      <c r="C132" s="13"/>
      <c r="D132" s="13"/>
      <c r="E132" s="83">
        <f>SUM(E133:E134)</f>
        <v>134424.554</v>
      </c>
      <c r="F132" s="13"/>
      <c r="G132" s="13"/>
      <c r="H132" s="83">
        <f>SUM(H133:H134)</f>
        <v>0</v>
      </c>
    </row>
    <row r="133" spans="1:8" x14ac:dyDescent="0.25">
      <c r="A133" s="26" t="s">
        <v>396</v>
      </c>
      <c r="B133" s="22" t="s">
        <v>397</v>
      </c>
      <c r="C133" s="27" t="s">
        <v>16</v>
      </c>
      <c r="D133" s="10">
        <v>1</v>
      </c>
      <c r="E133" s="57">
        <v>121226.913</v>
      </c>
      <c r="F133" s="27" t="s">
        <v>16</v>
      </c>
      <c r="G133" s="10">
        <v>1</v>
      </c>
      <c r="H133" s="57"/>
    </row>
    <row r="134" spans="1:8" ht="66" x14ac:dyDescent="0.25">
      <c r="A134" s="26" t="s">
        <v>398</v>
      </c>
      <c r="B134" s="81" t="s">
        <v>399</v>
      </c>
      <c r="C134" s="13" t="s">
        <v>6</v>
      </c>
      <c r="D134" s="13">
        <v>1</v>
      </c>
      <c r="E134" s="66">
        <v>13197.641</v>
      </c>
      <c r="F134" s="13" t="s">
        <v>6</v>
      </c>
      <c r="G134" s="13">
        <v>1</v>
      </c>
      <c r="H134" s="66"/>
    </row>
    <row r="135" spans="1:8" x14ac:dyDescent="0.25">
      <c r="A135" s="23" t="s">
        <v>400</v>
      </c>
      <c r="B135" s="24" t="s">
        <v>262</v>
      </c>
      <c r="C135" s="18"/>
      <c r="D135" s="18"/>
      <c r="E135" s="83">
        <f>SUM(E136:E136)</f>
        <v>369</v>
      </c>
      <c r="F135" s="18"/>
      <c r="G135" s="18"/>
      <c r="H135" s="83">
        <f>SUM(H136:H136)</f>
        <v>369</v>
      </c>
    </row>
    <row r="136" spans="1:8" x14ac:dyDescent="0.25">
      <c r="A136" s="26" t="s">
        <v>401</v>
      </c>
      <c r="B136" s="52" t="s">
        <v>263</v>
      </c>
      <c r="C136" s="27" t="s">
        <v>16</v>
      </c>
      <c r="D136" s="10">
        <v>3</v>
      </c>
      <c r="E136" s="62">
        <v>369</v>
      </c>
      <c r="F136" s="27" t="s">
        <v>16</v>
      </c>
      <c r="G136" s="10">
        <v>3</v>
      </c>
      <c r="H136" s="62">
        <v>369</v>
      </c>
    </row>
    <row r="137" spans="1:8" x14ac:dyDescent="0.25">
      <c r="A137" s="23" t="s">
        <v>402</v>
      </c>
      <c r="B137" s="24" t="s">
        <v>265</v>
      </c>
      <c r="C137" s="18"/>
      <c r="D137" s="18"/>
      <c r="E137" s="83">
        <f>SUM(E138:E142)</f>
        <v>92980.90572000001</v>
      </c>
      <c r="F137" s="18"/>
      <c r="G137" s="18"/>
      <c r="H137" s="83">
        <f>SUM(H138:H142)</f>
        <v>92980.90572000001</v>
      </c>
    </row>
    <row r="138" spans="1:8" x14ac:dyDescent="0.25">
      <c r="A138" s="26" t="s">
        <v>403</v>
      </c>
      <c r="B138" s="15" t="s">
        <v>266</v>
      </c>
      <c r="C138" s="30" t="s">
        <v>16</v>
      </c>
      <c r="D138" s="10">
        <v>1</v>
      </c>
      <c r="E138" s="62">
        <v>2772</v>
      </c>
      <c r="F138" s="30" t="s">
        <v>16</v>
      </c>
      <c r="G138" s="10">
        <v>1</v>
      </c>
      <c r="H138" s="62">
        <v>2772</v>
      </c>
    </row>
    <row r="139" spans="1:8" x14ac:dyDescent="0.25">
      <c r="A139" s="26" t="s">
        <v>404</v>
      </c>
      <c r="B139" s="15" t="s">
        <v>267</v>
      </c>
      <c r="C139" s="30" t="s">
        <v>16</v>
      </c>
      <c r="D139" s="10">
        <v>1</v>
      </c>
      <c r="E139" s="62">
        <v>848.50271999999995</v>
      </c>
      <c r="F139" s="30" t="s">
        <v>16</v>
      </c>
      <c r="G139" s="10">
        <v>1</v>
      </c>
      <c r="H139" s="62">
        <v>848.50271999999995</v>
      </c>
    </row>
    <row r="140" spans="1:8" x14ac:dyDescent="0.25">
      <c r="A140" s="26" t="s">
        <v>405</v>
      </c>
      <c r="B140" s="15" t="s">
        <v>191</v>
      </c>
      <c r="C140" s="30" t="s">
        <v>16</v>
      </c>
      <c r="D140" s="10">
        <v>2</v>
      </c>
      <c r="E140" s="62">
        <v>740</v>
      </c>
      <c r="F140" s="30" t="s">
        <v>16</v>
      </c>
      <c r="G140" s="10">
        <v>2</v>
      </c>
      <c r="H140" s="62">
        <v>740</v>
      </c>
    </row>
    <row r="141" spans="1:8" x14ac:dyDescent="0.25">
      <c r="A141" s="26" t="s">
        <v>406</v>
      </c>
      <c r="B141" s="52" t="s">
        <v>263</v>
      </c>
      <c r="C141" s="30" t="s">
        <v>16</v>
      </c>
      <c r="D141" s="10">
        <v>3</v>
      </c>
      <c r="E141" s="62">
        <v>369</v>
      </c>
      <c r="F141" s="30" t="s">
        <v>16</v>
      </c>
      <c r="G141" s="10">
        <v>3</v>
      </c>
      <c r="H141" s="62">
        <v>369</v>
      </c>
    </row>
    <row r="142" spans="1:8" ht="33" x14ac:dyDescent="0.25">
      <c r="A142" s="26" t="s">
        <v>407</v>
      </c>
      <c r="B142" s="15" t="s">
        <v>408</v>
      </c>
      <c r="C142" s="30" t="s">
        <v>16</v>
      </c>
      <c r="D142" s="18">
        <v>2</v>
      </c>
      <c r="E142" s="66">
        <f>48932.836+39318.567</f>
        <v>88251.403000000006</v>
      </c>
      <c r="F142" s="30" t="s">
        <v>16</v>
      </c>
      <c r="G142" s="18">
        <v>2</v>
      </c>
      <c r="H142" s="66">
        <f>39318.567+48932.836</f>
        <v>88251.403000000006</v>
      </c>
    </row>
    <row r="143" spans="1:8" x14ac:dyDescent="0.25">
      <c r="A143" s="23" t="s">
        <v>409</v>
      </c>
      <c r="B143" s="24" t="s">
        <v>202</v>
      </c>
      <c r="C143" s="18"/>
      <c r="D143" s="92"/>
      <c r="E143" s="83">
        <f>SUM(E144:E144)</f>
        <v>740</v>
      </c>
      <c r="F143" s="18"/>
      <c r="G143" s="92"/>
      <c r="H143" s="83">
        <f>SUM(H144:H144)</f>
        <v>740</v>
      </c>
    </row>
    <row r="144" spans="1:8" x14ac:dyDescent="0.25">
      <c r="A144" s="26" t="s">
        <v>410</v>
      </c>
      <c r="B144" s="15" t="s">
        <v>83</v>
      </c>
      <c r="C144" s="27" t="s">
        <v>16</v>
      </c>
      <c r="D144" s="10">
        <v>2</v>
      </c>
      <c r="E144" s="62">
        <v>740</v>
      </c>
      <c r="F144" s="27" t="s">
        <v>16</v>
      </c>
      <c r="G144" s="10">
        <v>2</v>
      </c>
      <c r="H144" s="62">
        <v>740</v>
      </c>
    </row>
    <row r="145" spans="1:8" x14ac:dyDescent="0.25">
      <c r="A145" s="93" t="s">
        <v>84</v>
      </c>
      <c r="B145" s="24" t="s">
        <v>268</v>
      </c>
      <c r="C145" s="18"/>
      <c r="D145" s="18"/>
      <c r="E145" s="83">
        <f>SUM(E146:E147)</f>
        <v>58416.713219999998</v>
      </c>
      <c r="F145" s="18"/>
      <c r="G145" s="18"/>
      <c r="H145" s="83">
        <f>SUM(H146:H147)</f>
        <v>58416.713210000002</v>
      </c>
    </row>
    <row r="146" spans="1:8" x14ac:dyDescent="0.25">
      <c r="A146" s="26" t="s">
        <v>85</v>
      </c>
      <c r="B146" s="20" t="s">
        <v>411</v>
      </c>
      <c r="C146" s="27" t="s">
        <v>86</v>
      </c>
      <c r="D146" s="10">
        <v>1</v>
      </c>
      <c r="E146" s="66">
        <v>55894.6</v>
      </c>
      <c r="F146" s="27" t="s">
        <v>86</v>
      </c>
      <c r="G146" s="10">
        <v>1</v>
      </c>
      <c r="H146" s="66">
        <v>55894.6</v>
      </c>
    </row>
    <row r="147" spans="1:8" ht="49.5" x14ac:dyDescent="0.25">
      <c r="A147" s="26" t="s">
        <v>87</v>
      </c>
      <c r="B147" s="33" t="s">
        <v>369</v>
      </c>
      <c r="C147" s="27" t="s">
        <v>86</v>
      </c>
      <c r="D147" s="10">
        <v>1</v>
      </c>
      <c r="E147" s="57">
        <v>2522.1132200000002</v>
      </c>
      <c r="F147" s="27" t="s">
        <v>86</v>
      </c>
      <c r="G147" s="10">
        <v>1</v>
      </c>
      <c r="H147" s="57">
        <v>2522.11321</v>
      </c>
    </row>
    <row r="148" spans="1:8" x14ac:dyDescent="0.25">
      <c r="A148" s="23" t="s">
        <v>412</v>
      </c>
      <c r="B148" s="24" t="s">
        <v>269</v>
      </c>
      <c r="C148" s="18"/>
      <c r="D148" s="18"/>
      <c r="E148" s="83">
        <f>SUM(E149:E151)</f>
        <v>68836.286460000003</v>
      </c>
      <c r="F148" s="18"/>
      <c r="G148" s="18"/>
      <c r="H148" s="83">
        <f>SUM(H149:H151)</f>
        <v>68836.286429999993</v>
      </c>
    </row>
    <row r="149" spans="1:8" x14ac:dyDescent="0.25">
      <c r="A149" s="26" t="s">
        <v>413</v>
      </c>
      <c r="B149" s="20" t="s">
        <v>411</v>
      </c>
      <c r="C149" s="27" t="s">
        <v>86</v>
      </c>
      <c r="D149" s="10">
        <v>1</v>
      </c>
      <c r="E149" s="66">
        <v>55894.6</v>
      </c>
      <c r="F149" s="27" t="s">
        <v>86</v>
      </c>
      <c r="G149" s="10">
        <v>1</v>
      </c>
      <c r="H149" s="66">
        <v>55894.6</v>
      </c>
    </row>
    <row r="150" spans="1:8" ht="49.5" x14ac:dyDescent="0.25">
      <c r="A150" s="26" t="s">
        <v>414</v>
      </c>
      <c r="B150" s="33" t="s">
        <v>369</v>
      </c>
      <c r="C150" s="27" t="s">
        <v>86</v>
      </c>
      <c r="D150" s="10">
        <v>1</v>
      </c>
      <c r="E150" s="57">
        <v>2522.1132200000002</v>
      </c>
      <c r="F150" s="27" t="s">
        <v>86</v>
      </c>
      <c r="G150" s="10">
        <v>1</v>
      </c>
      <c r="H150" s="57">
        <v>2522.1131999999998</v>
      </c>
    </row>
    <row r="151" spans="1:8" ht="33" x14ac:dyDescent="0.25">
      <c r="A151" s="26" t="s">
        <v>415</v>
      </c>
      <c r="B151" s="33" t="s">
        <v>416</v>
      </c>
      <c r="C151" s="27" t="s">
        <v>86</v>
      </c>
      <c r="D151" s="10">
        <v>3</v>
      </c>
      <c r="E151" s="57">
        <v>10419.57324</v>
      </c>
      <c r="F151" s="27" t="s">
        <v>86</v>
      </c>
      <c r="G151" s="10">
        <v>3</v>
      </c>
      <c r="H151" s="57">
        <v>10419.57323</v>
      </c>
    </row>
    <row r="152" spans="1:8" x14ac:dyDescent="0.25">
      <c r="A152" s="93" t="s">
        <v>417</v>
      </c>
      <c r="B152" s="94" t="s">
        <v>418</v>
      </c>
      <c r="C152" s="27"/>
      <c r="D152" s="10"/>
      <c r="E152" s="83">
        <f>E153</f>
        <v>39318.567199999998</v>
      </c>
      <c r="F152" s="27"/>
      <c r="G152" s="10"/>
      <c r="H152" s="83">
        <f>H153</f>
        <v>39318.567000000003</v>
      </c>
    </row>
    <row r="153" spans="1:8" ht="33" x14ac:dyDescent="0.25">
      <c r="A153" s="39" t="s">
        <v>419</v>
      </c>
      <c r="B153" s="15" t="s">
        <v>420</v>
      </c>
      <c r="C153" s="27" t="s">
        <v>16</v>
      </c>
      <c r="D153" s="18">
        <v>1</v>
      </c>
      <c r="E153" s="57">
        <v>39318.567199999998</v>
      </c>
      <c r="F153" s="27" t="s">
        <v>16</v>
      </c>
      <c r="G153" s="18">
        <v>1</v>
      </c>
      <c r="H153" s="57">
        <v>39318.567000000003</v>
      </c>
    </row>
    <row r="154" spans="1:8" x14ac:dyDescent="0.25">
      <c r="A154" s="93" t="s">
        <v>421</v>
      </c>
      <c r="B154" s="40" t="s">
        <v>270</v>
      </c>
      <c r="C154" s="18"/>
      <c r="D154" s="18"/>
      <c r="E154" s="83">
        <f>SUM(E155:E163)</f>
        <v>74735.872799999997</v>
      </c>
      <c r="F154" s="18"/>
      <c r="G154" s="18"/>
      <c r="H154" s="83">
        <f>SUM(H155:H163)</f>
        <v>74735.872799999997</v>
      </c>
    </row>
    <row r="155" spans="1:8" x14ac:dyDescent="0.25">
      <c r="A155" s="39" t="s">
        <v>422</v>
      </c>
      <c r="B155" s="20" t="s">
        <v>80</v>
      </c>
      <c r="C155" s="41" t="s">
        <v>16</v>
      </c>
      <c r="D155" s="10">
        <v>16</v>
      </c>
      <c r="E155" s="62">
        <v>20000</v>
      </c>
      <c r="F155" s="41" t="s">
        <v>16</v>
      </c>
      <c r="G155" s="10">
        <v>16</v>
      </c>
      <c r="H155" s="62">
        <v>20000</v>
      </c>
    </row>
    <row r="156" spans="1:8" x14ac:dyDescent="0.25">
      <c r="A156" s="39" t="s">
        <v>423</v>
      </c>
      <c r="B156" s="19" t="s">
        <v>49</v>
      </c>
      <c r="C156" s="27" t="s">
        <v>16</v>
      </c>
      <c r="D156" s="10">
        <v>2</v>
      </c>
      <c r="E156" s="62">
        <v>1320</v>
      </c>
      <c r="F156" s="27" t="s">
        <v>16</v>
      </c>
      <c r="G156" s="10">
        <v>2</v>
      </c>
      <c r="H156" s="62">
        <v>1320</v>
      </c>
    </row>
    <row r="157" spans="1:8" x14ac:dyDescent="0.25">
      <c r="A157" s="39" t="s">
        <v>424</v>
      </c>
      <c r="B157" s="19" t="s">
        <v>81</v>
      </c>
      <c r="C157" s="27" t="s">
        <v>86</v>
      </c>
      <c r="D157" s="10">
        <v>18</v>
      </c>
      <c r="E157" s="62">
        <v>3150</v>
      </c>
      <c r="F157" s="27" t="s">
        <v>86</v>
      </c>
      <c r="G157" s="10">
        <v>18</v>
      </c>
      <c r="H157" s="62">
        <v>3150</v>
      </c>
    </row>
    <row r="158" spans="1:8" x14ac:dyDescent="0.25">
      <c r="A158" s="39" t="s">
        <v>425</v>
      </c>
      <c r="B158" s="15" t="s">
        <v>271</v>
      </c>
      <c r="C158" s="30" t="s">
        <v>16</v>
      </c>
      <c r="D158" s="10">
        <v>1</v>
      </c>
      <c r="E158" s="62">
        <v>4097.4048000000003</v>
      </c>
      <c r="F158" s="30" t="s">
        <v>16</v>
      </c>
      <c r="G158" s="10">
        <v>1</v>
      </c>
      <c r="H158" s="62">
        <v>4097.4048000000003</v>
      </c>
    </row>
    <row r="159" spans="1:8" x14ac:dyDescent="0.25">
      <c r="A159" s="39" t="s">
        <v>426</v>
      </c>
      <c r="B159" s="15" t="s">
        <v>83</v>
      </c>
      <c r="C159" s="30" t="s">
        <v>16</v>
      </c>
      <c r="D159" s="10">
        <v>2</v>
      </c>
      <c r="E159" s="62">
        <v>740</v>
      </c>
      <c r="F159" s="30" t="s">
        <v>16</v>
      </c>
      <c r="G159" s="10">
        <v>2</v>
      </c>
      <c r="H159" s="62">
        <v>740</v>
      </c>
    </row>
    <row r="160" spans="1:8" x14ac:dyDescent="0.25">
      <c r="A160" s="39" t="s">
        <v>427</v>
      </c>
      <c r="B160" s="15" t="s">
        <v>82</v>
      </c>
      <c r="C160" s="30" t="s">
        <v>16</v>
      </c>
      <c r="D160" s="10">
        <v>16</v>
      </c>
      <c r="E160" s="62">
        <v>41675.199999999997</v>
      </c>
      <c r="F160" s="30" t="s">
        <v>16</v>
      </c>
      <c r="G160" s="10">
        <v>16</v>
      </c>
      <c r="H160" s="62">
        <v>41675.199999999997</v>
      </c>
    </row>
    <row r="161" spans="1:8" ht="17.25" customHeight="1" x14ac:dyDescent="0.25">
      <c r="A161" s="39" t="s">
        <v>428</v>
      </c>
      <c r="B161" s="52" t="s">
        <v>207</v>
      </c>
      <c r="C161" s="30" t="s">
        <v>16</v>
      </c>
      <c r="D161" s="10">
        <v>6</v>
      </c>
      <c r="E161" s="66">
        <v>144</v>
      </c>
      <c r="F161" s="30" t="s">
        <v>16</v>
      </c>
      <c r="G161" s="10">
        <v>6</v>
      </c>
      <c r="H161" s="66">
        <v>144</v>
      </c>
    </row>
    <row r="162" spans="1:8" x14ac:dyDescent="0.25">
      <c r="A162" s="39" t="s">
        <v>429</v>
      </c>
      <c r="B162" s="52" t="s">
        <v>206</v>
      </c>
      <c r="C162" s="30" t="s">
        <v>16</v>
      </c>
      <c r="D162" s="10">
        <v>3</v>
      </c>
      <c r="E162" s="66">
        <v>89.268000000000001</v>
      </c>
      <c r="F162" s="30" t="s">
        <v>16</v>
      </c>
      <c r="G162" s="10">
        <v>3</v>
      </c>
      <c r="H162" s="66">
        <v>89.268000000000001</v>
      </c>
    </row>
    <row r="163" spans="1:8" x14ac:dyDescent="0.25">
      <c r="A163" s="39" t="s">
        <v>430</v>
      </c>
      <c r="B163" s="19" t="s">
        <v>272</v>
      </c>
      <c r="C163" s="30" t="s">
        <v>16</v>
      </c>
      <c r="D163" s="10">
        <v>32</v>
      </c>
      <c r="E163" s="62">
        <v>3520</v>
      </c>
      <c r="F163" s="30" t="s">
        <v>16</v>
      </c>
      <c r="G163" s="10">
        <v>32</v>
      </c>
      <c r="H163" s="62">
        <v>3520</v>
      </c>
    </row>
    <row r="164" spans="1:8" x14ac:dyDescent="0.25">
      <c r="A164" s="93" t="s">
        <v>431</v>
      </c>
      <c r="B164" s="40" t="s">
        <v>273</v>
      </c>
      <c r="C164" s="30"/>
      <c r="D164" s="10"/>
      <c r="E164" s="82">
        <f>SUM(E165:E174)</f>
        <v>56647.828959999999</v>
      </c>
      <c r="F164" s="30"/>
      <c r="G164" s="10"/>
      <c r="H164" s="82">
        <f>SUM(H165:H174)</f>
        <v>56647.828959999999</v>
      </c>
    </row>
    <row r="165" spans="1:8" x14ac:dyDescent="0.25">
      <c r="A165" s="39"/>
      <c r="B165" s="42" t="s">
        <v>79</v>
      </c>
      <c r="C165" s="30"/>
      <c r="D165" s="10"/>
      <c r="E165" s="62"/>
      <c r="F165" s="30"/>
      <c r="G165" s="10"/>
      <c r="H165" s="62"/>
    </row>
    <row r="166" spans="1:8" x14ac:dyDescent="0.25">
      <c r="A166" s="39" t="s">
        <v>432</v>
      </c>
      <c r="B166" s="20" t="s">
        <v>80</v>
      </c>
      <c r="C166" s="30" t="s">
        <v>16</v>
      </c>
      <c r="D166" s="10">
        <v>12</v>
      </c>
      <c r="E166" s="62">
        <v>15000</v>
      </c>
      <c r="F166" s="30" t="s">
        <v>16</v>
      </c>
      <c r="G166" s="10">
        <v>12</v>
      </c>
      <c r="H166" s="62">
        <v>15000</v>
      </c>
    </row>
    <row r="167" spans="1:8" x14ac:dyDescent="0.25">
      <c r="A167" s="39" t="s">
        <v>433</v>
      </c>
      <c r="B167" s="19" t="s">
        <v>49</v>
      </c>
      <c r="C167" s="30" t="s">
        <v>16</v>
      </c>
      <c r="D167" s="10">
        <v>2</v>
      </c>
      <c r="E167" s="62">
        <v>1320</v>
      </c>
      <c r="F167" s="30" t="s">
        <v>16</v>
      </c>
      <c r="G167" s="10">
        <v>2</v>
      </c>
      <c r="H167" s="62">
        <v>1320</v>
      </c>
    </row>
    <row r="168" spans="1:8" x14ac:dyDescent="0.25">
      <c r="A168" s="39" t="s">
        <v>434</v>
      </c>
      <c r="B168" s="19" t="s">
        <v>81</v>
      </c>
      <c r="C168" s="30" t="s">
        <v>86</v>
      </c>
      <c r="D168" s="10">
        <v>14</v>
      </c>
      <c r="E168" s="62">
        <v>2450</v>
      </c>
      <c r="F168" s="30" t="s">
        <v>86</v>
      </c>
      <c r="G168" s="10">
        <v>14</v>
      </c>
      <c r="H168" s="62">
        <v>2450</v>
      </c>
    </row>
    <row r="169" spans="1:8" ht="21" customHeight="1" x14ac:dyDescent="0.25">
      <c r="A169" s="39" t="s">
        <v>435</v>
      </c>
      <c r="B169" s="15" t="s">
        <v>436</v>
      </c>
      <c r="C169" s="30" t="s">
        <v>16</v>
      </c>
      <c r="D169" s="10">
        <v>1</v>
      </c>
      <c r="E169" s="57">
        <v>2855.7609600000001</v>
      </c>
      <c r="F169" s="30" t="s">
        <v>16</v>
      </c>
      <c r="G169" s="10">
        <v>1</v>
      </c>
      <c r="H169" s="57">
        <v>2855.7609600000001</v>
      </c>
    </row>
    <row r="170" spans="1:8" x14ac:dyDescent="0.25">
      <c r="A170" s="39" t="s">
        <v>437</v>
      </c>
      <c r="B170" s="19" t="s">
        <v>438</v>
      </c>
      <c r="C170" s="30" t="s">
        <v>16</v>
      </c>
      <c r="D170" s="10">
        <v>24</v>
      </c>
      <c r="E170" s="62">
        <v>2640</v>
      </c>
      <c r="F170" s="30" t="s">
        <v>16</v>
      </c>
      <c r="G170" s="10">
        <v>24</v>
      </c>
      <c r="H170" s="62">
        <v>2640</v>
      </c>
    </row>
    <row r="171" spans="1:8" ht="19.5" customHeight="1" x14ac:dyDescent="0.25">
      <c r="A171" s="39" t="s">
        <v>439</v>
      </c>
      <c r="B171" s="19" t="s">
        <v>440</v>
      </c>
      <c r="C171" s="30" t="s">
        <v>16</v>
      </c>
      <c r="D171" s="10">
        <v>2</v>
      </c>
      <c r="E171" s="57">
        <v>740</v>
      </c>
      <c r="F171" s="30" t="s">
        <v>16</v>
      </c>
      <c r="G171" s="10">
        <v>2</v>
      </c>
      <c r="H171" s="57">
        <v>740</v>
      </c>
    </row>
    <row r="172" spans="1:8" x14ac:dyDescent="0.25">
      <c r="A172" s="39" t="s">
        <v>441</v>
      </c>
      <c r="B172" s="19" t="s">
        <v>239</v>
      </c>
      <c r="C172" s="30" t="s">
        <v>16</v>
      </c>
      <c r="D172" s="10">
        <v>12</v>
      </c>
      <c r="E172" s="62">
        <v>31408.799999999999</v>
      </c>
      <c r="F172" s="30" t="s">
        <v>16</v>
      </c>
      <c r="G172" s="10">
        <v>12</v>
      </c>
      <c r="H172" s="62">
        <v>31408.799999999999</v>
      </c>
    </row>
    <row r="173" spans="1:8" x14ac:dyDescent="0.25">
      <c r="A173" s="39" t="s">
        <v>442</v>
      </c>
      <c r="B173" s="19" t="s">
        <v>443</v>
      </c>
      <c r="C173" s="30" t="s">
        <v>16</v>
      </c>
      <c r="D173" s="10">
        <v>6</v>
      </c>
      <c r="E173" s="66">
        <v>144</v>
      </c>
      <c r="F173" s="30" t="s">
        <v>16</v>
      </c>
      <c r="G173" s="10">
        <v>6</v>
      </c>
      <c r="H173" s="66">
        <v>144</v>
      </c>
    </row>
    <row r="174" spans="1:8" x14ac:dyDescent="0.25">
      <c r="A174" s="39" t="s">
        <v>444</v>
      </c>
      <c r="B174" s="19" t="s">
        <v>445</v>
      </c>
      <c r="C174" s="30" t="s">
        <v>16</v>
      </c>
      <c r="D174" s="10">
        <v>3</v>
      </c>
      <c r="E174" s="66">
        <v>89.268000000000001</v>
      </c>
      <c r="F174" s="30" t="s">
        <v>16</v>
      </c>
      <c r="G174" s="10">
        <v>3</v>
      </c>
      <c r="H174" s="66">
        <v>89.268000000000001</v>
      </c>
    </row>
    <row r="175" spans="1:8" ht="33" x14ac:dyDescent="0.25">
      <c r="A175" s="93" t="s">
        <v>446</v>
      </c>
      <c r="B175" s="24" t="s">
        <v>274</v>
      </c>
      <c r="C175" s="36"/>
      <c r="D175" s="10"/>
      <c r="E175" s="59">
        <f>E176+E177+E178+E179+E180+E181+E191+E192+E183+E184+E185</f>
        <v>85833.981899999984</v>
      </c>
      <c r="F175" s="36"/>
      <c r="G175" s="10"/>
      <c r="H175" s="59">
        <f>H176+H177+H178+H179+H180+H181+H191+H192+H183+H184+H185</f>
        <v>85833.981899999984</v>
      </c>
    </row>
    <row r="176" spans="1:8" x14ac:dyDescent="0.25">
      <c r="A176" s="93" t="s">
        <v>447</v>
      </c>
      <c r="B176" s="28" t="s">
        <v>275</v>
      </c>
      <c r="C176" s="30" t="s">
        <v>86</v>
      </c>
      <c r="D176" s="10">
        <v>1</v>
      </c>
      <c r="E176" s="62">
        <v>7402.424</v>
      </c>
      <c r="F176" s="30" t="s">
        <v>86</v>
      </c>
      <c r="G176" s="10">
        <v>1</v>
      </c>
      <c r="H176" s="62">
        <v>7402.424</v>
      </c>
    </row>
    <row r="177" spans="1:8" x14ac:dyDescent="0.25">
      <c r="A177" s="93" t="s">
        <v>448</v>
      </c>
      <c r="B177" s="28" t="s">
        <v>449</v>
      </c>
      <c r="C177" s="30" t="s">
        <v>86</v>
      </c>
      <c r="D177" s="10">
        <v>1</v>
      </c>
      <c r="E177" s="62">
        <v>13151.115900000001</v>
      </c>
      <c r="F177" s="30" t="s">
        <v>86</v>
      </c>
      <c r="G177" s="10">
        <v>1</v>
      </c>
      <c r="H177" s="62">
        <v>13151.115900000001</v>
      </c>
    </row>
    <row r="178" spans="1:8" ht="17.25" customHeight="1" x14ac:dyDescent="0.25">
      <c r="A178" s="93" t="s">
        <v>450</v>
      </c>
      <c r="B178" s="28" t="s">
        <v>451</v>
      </c>
      <c r="C178" s="30" t="s">
        <v>86</v>
      </c>
      <c r="D178" s="10">
        <v>1</v>
      </c>
      <c r="E178" s="62">
        <v>14478.6042</v>
      </c>
      <c r="F178" s="30" t="s">
        <v>86</v>
      </c>
      <c r="G178" s="10">
        <v>1</v>
      </c>
      <c r="H178" s="62">
        <v>14478.6042</v>
      </c>
    </row>
    <row r="179" spans="1:8" x14ac:dyDescent="0.25">
      <c r="A179" s="93" t="s">
        <v>452</v>
      </c>
      <c r="B179" s="28" t="s">
        <v>276</v>
      </c>
      <c r="C179" s="30" t="s">
        <v>86</v>
      </c>
      <c r="D179" s="10">
        <v>1</v>
      </c>
      <c r="E179" s="62">
        <v>6364.2211200000002</v>
      </c>
      <c r="F179" s="30" t="s">
        <v>86</v>
      </c>
      <c r="G179" s="10">
        <v>1</v>
      </c>
      <c r="H179" s="62">
        <v>6364.2211200000002</v>
      </c>
    </row>
    <row r="180" spans="1:8" x14ac:dyDescent="0.25">
      <c r="A180" s="93" t="s">
        <v>453</v>
      </c>
      <c r="B180" s="28" t="s">
        <v>277</v>
      </c>
      <c r="C180" s="30" t="s">
        <v>86</v>
      </c>
      <c r="D180" s="10">
        <v>1</v>
      </c>
      <c r="E180" s="62">
        <v>6364.2211200000002</v>
      </c>
      <c r="F180" s="30" t="s">
        <v>86</v>
      </c>
      <c r="G180" s="10">
        <v>1</v>
      </c>
      <c r="H180" s="62">
        <v>6364.2211200000002</v>
      </c>
    </row>
    <row r="181" spans="1:8" x14ac:dyDescent="0.25">
      <c r="A181" s="93" t="s">
        <v>454</v>
      </c>
      <c r="B181" s="50" t="s">
        <v>278</v>
      </c>
      <c r="C181" s="44"/>
      <c r="D181" s="10"/>
      <c r="E181" s="85">
        <f>E182</f>
        <v>2677.2759000000001</v>
      </c>
      <c r="F181" s="44"/>
      <c r="G181" s="10"/>
      <c r="H181" s="85">
        <f>H182</f>
        <v>2677.2759000000001</v>
      </c>
    </row>
    <row r="182" spans="1:8" ht="24.75" customHeight="1" x14ac:dyDescent="0.25">
      <c r="A182" s="39" t="s">
        <v>455</v>
      </c>
      <c r="B182" s="15" t="s">
        <v>279</v>
      </c>
      <c r="C182" s="30" t="s">
        <v>16</v>
      </c>
      <c r="D182" s="10">
        <v>1</v>
      </c>
      <c r="E182" s="57">
        <v>2677.2759000000001</v>
      </c>
      <c r="F182" s="30" t="s">
        <v>16</v>
      </c>
      <c r="G182" s="10">
        <v>1</v>
      </c>
      <c r="H182" s="57">
        <v>2677.2759000000001</v>
      </c>
    </row>
    <row r="183" spans="1:8" x14ac:dyDescent="0.25">
      <c r="A183" s="23" t="s">
        <v>456</v>
      </c>
      <c r="B183" s="51" t="s">
        <v>280</v>
      </c>
      <c r="C183" s="30" t="s">
        <v>16</v>
      </c>
      <c r="D183" s="10">
        <v>1</v>
      </c>
      <c r="E183" s="85">
        <v>5770.2278399999996</v>
      </c>
      <c r="F183" s="30" t="s">
        <v>16</v>
      </c>
      <c r="G183" s="10">
        <v>1</v>
      </c>
      <c r="H183" s="85">
        <v>5770.2278399999996</v>
      </c>
    </row>
    <row r="184" spans="1:8" ht="33" x14ac:dyDescent="0.25">
      <c r="A184" s="23" t="s">
        <v>457</v>
      </c>
      <c r="B184" s="51" t="s">
        <v>281</v>
      </c>
      <c r="C184" s="30" t="s">
        <v>16</v>
      </c>
      <c r="D184" s="10">
        <v>1</v>
      </c>
      <c r="E184" s="82">
        <v>4031.9587200000001</v>
      </c>
      <c r="F184" s="30" t="s">
        <v>16</v>
      </c>
      <c r="G184" s="10">
        <v>1</v>
      </c>
      <c r="H184" s="82">
        <v>4031.9587200000001</v>
      </c>
    </row>
    <row r="185" spans="1:8" x14ac:dyDescent="0.25">
      <c r="A185" s="23" t="s">
        <v>458</v>
      </c>
      <c r="B185" s="28" t="s">
        <v>282</v>
      </c>
      <c r="C185" s="36"/>
      <c r="D185" s="10"/>
      <c r="E185" s="85">
        <f>SUM(E186:E190)</f>
        <v>7455.9020799999998</v>
      </c>
      <c r="F185" s="36"/>
      <c r="G185" s="10"/>
      <c r="H185" s="85">
        <f>SUM(H186:H190)</f>
        <v>7455.9020799999998</v>
      </c>
    </row>
    <row r="186" spans="1:8" x14ac:dyDescent="0.25">
      <c r="A186" s="95" t="s">
        <v>459</v>
      </c>
      <c r="B186" s="15" t="s">
        <v>283</v>
      </c>
      <c r="C186" s="30" t="s">
        <v>16</v>
      </c>
      <c r="D186" s="10">
        <v>1</v>
      </c>
      <c r="E186" s="62">
        <v>2469.6</v>
      </c>
      <c r="F186" s="30" t="s">
        <v>16</v>
      </c>
      <c r="G186" s="10">
        <v>1</v>
      </c>
      <c r="H186" s="62">
        <v>2469.6</v>
      </c>
    </row>
    <row r="187" spans="1:8" ht="66" x14ac:dyDescent="0.25">
      <c r="A187" s="95" t="s">
        <v>460</v>
      </c>
      <c r="B187" s="15" t="s">
        <v>313</v>
      </c>
      <c r="C187" s="41" t="s">
        <v>86</v>
      </c>
      <c r="D187" s="10">
        <v>1</v>
      </c>
      <c r="E187" s="57">
        <v>1700</v>
      </c>
      <c r="F187" s="41" t="s">
        <v>86</v>
      </c>
      <c r="G187" s="10">
        <v>1</v>
      </c>
      <c r="H187" s="57">
        <v>1700</v>
      </c>
    </row>
    <row r="188" spans="1:8" ht="66" x14ac:dyDescent="0.25">
      <c r="A188" s="95" t="s">
        <v>461</v>
      </c>
      <c r="B188" s="15" t="s">
        <v>311</v>
      </c>
      <c r="C188" s="41" t="s">
        <v>86</v>
      </c>
      <c r="D188" s="10">
        <v>1</v>
      </c>
      <c r="E188" s="57">
        <v>2000</v>
      </c>
      <c r="F188" s="41" t="s">
        <v>86</v>
      </c>
      <c r="G188" s="10">
        <v>1</v>
      </c>
      <c r="H188" s="57">
        <v>2000</v>
      </c>
    </row>
    <row r="189" spans="1:8" ht="33" x14ac:dyDescent="0.25">
      <c r="A189" s="95" t="s">
        <v>462</v>
      </c>
      <c r="B189" s="15" t="s">
        <v>284</v>
      </c>
      <c r="C189" s="41" t="s">
        <v>86</v>
      </c>
      <c r="D189" s="10">
        <v>1</v>
      </c>
      <c r="E189" s="57">
        <v>643.15103999999997</v>
      </c>
      <c r="F189" s="41" t="s">
        <v>86</v>
      </c>
      <c r="G189" s="10">
        <v>1</v>
      </c>
      <c r="H189" s="57">
        <v>643.15103999999997</v>
      </c>
    </row>
    <row r="190" spans="1:8" ht="39" customHeight="1" x14ac:dyDescent="0.25">
      <c r="A190" s="95" t="s">
        <v>463</v>
      </c>
      <c r="B190" s="15" t="s">
        <v>285</v>
      </c>
      <c r="C190" s="41" t="s">
        <v>86</v>
      </c>
      <c r="D190" s="10">
        <v>1</v>
      </c>
      <c r="E190" s="57">
        <v>643.15103999999997</v>
      </c>
      <c r="F190" s="41" t="s">
        <v>86</v>
      </c>
      <c r="G190" s="10">
        <v>1</v>
      </c>
      <c r="H190" s="57">
        <v>643.15103999999997</v>
      </c>
    </row>
    <row r="191" spans="1:8" x14ac:dyDescent="0.25">
      <c r="A191" s="93" t="s">
        <v>464</v>
      </c>
      <c r="B191" s="28" t="s">
        <v>465</v>
      </c>
      <c r="C191" s="36" t="s">
        <v>86</v>
      </c>
      <c r="D191" s="43">
        <v>1</v>
      </c>
      <c r="E191" s="85">
        <v>11773.8099</v>
      </c>
      <c r="F191" s="36" t="s">
        <v>86</v>
      </c>
      <c r="G191" s="43">
        <v>1</v>
      </c>
      <c r="H191" s="85">
        <v>11773.8099</v>
      </c>
    </row>
    <row r="192" spans="1:8" x14ac:dyDescent="0.25">
      <c r="A192" s="93" t="s">
        <v>466</v>
      </c>
      <c r="B192" s="28" t="s">
        <v>467</v>
      </c>
      <c r="C192" s="36" t="s">
        <v>16</v>
      </c>
      <c r="D192" s="43">
        <v>1</v>
      </c>
      <c r="E192" s="85">
        <v>6364.2211200000002</v>
      </c>
      <c r="F192" s="36" t="s">
        <v>16</v>
      </c>
      <c r="G192" s="43">
        <v>1</v>
      </c>
      <c r="H192" s="85">
        <v>6364.2211200000002</v>
      </c>
    </row>
    <row r="193" spans="1:8" ht="33" x14ac:dyDescent="0.25">
      <c r="A193" s="96"/>
      <c r="B193" s="76" t="s">
        <v>88</v>
      </c>
      <c r="C193" s="97"/>
      <c r="D193" s="79"/>
      <c r="E193" s="98">
        <f>E194+E200+E206+E215+E249+E417+E464+E491</f>
        <v>301320.65241999994</v>
      </c>
      <c r="F193" s="97"/>
      <c r="G193" s="79"/>
      <c r="H193" s="98">
        <f>H194+H200+H206+H215+H249+H417+H464+H491</f>
        <v>301320.65707699995</v>
      </c>
    </row>
    <row r="194" spans="1:8" ht="33" x14ac:dyDescent="0.25">
      <c r="A194" s="23"/>
      <c r="B194" s="28" t="s">
        <v>89</v>
      </c>
      <c r="C194" s="25"/>
      <c r="D194" s="10"/>
      <c r="E194" s="83">
        <f>E195</f>
        <v>10248.44456</v>
      </c>
      <c r="F194" s="25"/>
      <c r="G194" s="10"/>
      <c r="H194" s="83">
        <f>H195</f>
        <v>10248.44456</v>
      </c>
    </row>
    <row r="195" spans="1:8" x14ac:dyDescent="0.25">
      <c r="A195" s="23" t="s">
        <v>468</v>
      </c>
      <c r="B195" s="28" t="s">
        <v>90</v>
      </c>
      <c r="C195" s="25"/>
      <c r="D195" s="10"/>
      <c r="E195" s="82">
        <f>SUM(E196:E199)</f>
        <v>10248.44456</v>
      </c>
      <c r="F195" s="25"/>
      <c r="G195" s="10"/>
      <c r="H195" s="82">
        <f>SUM(H196:H199)</f>
        <v>10248.44456</v>
      </c>
    </row>
    <row r="196" spans="1:8" ht="33" x14ac:dyDescent="0.25">
      <c r="A196" s="26" t="s">
        <v>469</v>
      </c>
      <c r="B196" s="15" t="s">
        <v>91</v>
      </c>
      <c r="C196" s="18" t="s">
        <v>16</v>
      </c>
      <c r="D196" s="18">
        <v>4</v>
      </c>
      <c r="E196" s="57">
        <v>6594.2120000000004</v>
      </c>
      <c r="F196" s="18" t="s">
        <v>16</v>
      </c>
      <c r="G196" s="18">
        <v>4</v>
      </c>
      <c r="H196" s="57">
        <v>6594.2120000000004</v>
      </c>
    </row>
    <row r="197" spans="1:8" x14ac:dyDescent="0.25">
      <c r="A197" s="26" t="s">
        <v>470</v>
      </c>
      <c r="B197" s="15" t="s">
        <v>92</v>
      </c>
      <c r="C197" s="18" t="s">
        <v>32</v>
      </c>
      <c r="D197" s="18">
        <v>4</v>
      </c>
      <c r="E197" s="62">
        <v>2797.5039999999999</v>
      </c>
      <c r="F197" s="18" t="s">
        <v>32</v>
      </c>
      <c r="G197" s="18">
        <v>4</v>
      </c>
      <c r="H197" s="62">
        <v>2797.5039999999999</v>
      </c>
    </row>
    <row r="198" spans="1:8" x14ac:dyDescent="0.25">
      <c r="A198" s="39" t="s">
        <v>471</v>
      </c>
      <c r="B198" s="15" t="s">
        <v>93</v>
      </c>
      <c r="C198" s="27" t="s">
        <v>16</v>
      </c>
      <c r="D198" s="10">
        <v>8</v>
      </c>
      <c r="E198" s="62">
        <v>748.8</v>
      </c>
      <c r="F198" s="27" t="s">
        <v>16</v>
      </c>
      <c r="G198" s="10">
        <v>8</v>
      </c>
      <c r="H198" s="62">
        <v>748.8</v>
      </c>
    </row>
    <row r="199" spans="1:8" x14ac:dyDescent="0.25">
      <c r="A199" s="39" t="s">
        <v>472</v>
      </c>
      <c r="B199" s="15" t="s">
        <v>94</v>
      </c>
      <c r="C199" s="18" t="s">
        <v>16</v>
      </c>
      <c r="D199" s="18">
        <v>8</v>
      </c>
      <c r="E199" s="62">
        <v>107.92856</v>
      </c>
      <c r="F199" s="18" t="s">
        <v>16</v>
      </c>
      <c r="G199" s="18">
        <v>8</v>
      </c>
      <c r="H199" s="62">
        <v>107.92856</v>
      </c>
    </row>
    <row r="200" spans="1:8" ht="33" x14ac:dyDescent="0.25">
      <c r="A200" s="99"/>
      <c r="B200" s="28" t="s">
        <v>95</v>
      </c>
      <c r="C200" s="25"/>
      <c r="D200" s="10"/>
      <c r="E200" s="83">
        <f>E201</f>
        <v>5090.3062799999998</v>
      </c>
      <c r="F200" s="25"/>
      <c r="G200" s="10"/>
      <c r="H200" s="83">
        <f>H201</f>
        <v>5090.3062799999998</v>
      </c>
    </row>
    <row r="201" spans="1:8" x14ac:dyDescent="0.25">
      <c r="A201" s="93" t="s">
        <v>473</v>
      </c>
      <c r="B201" s="28" t="s">
        <v>474</v>
      </c>
      <c r="C201" s="25"/>
      <c r="D201" s="10"/>
      <c r="E201" s="83">
        <f>SUM(E202:E205)</f>
        <v>5090.3062799999998</v>
      </c>
      <c r="F201" s="25"/>
      <c r="G201" s="10"/>
      <c r="H201" s="83">
        <f>SUM(H202:H205)</f>
        <v>5090.3062799999998</v>
      </c>
    </row>
    <row r="202" spans="1:8" x14ac:dyDescent="0.25">
      <c r="A202" s="39" t="s">
        <v>475</v>
      </c>
      <c r="B202" s="15" t="s">
        <v>93</v>
      </c>
      <c r="C202" s="27" t="s">
        <v>16</v>
      </c>
      <c r="D202" s="10">
        <v>4</v>
      </c>
      <c r="E202" s="57">
        <v>374.4</v>
      </c>
      <c r="F202" s="27" t="s">
        <v>16</v>
      </c>
      <c r="G202" s="10">
        <v>4</v>
      </c>
      <c r="H202" s="57">
        <v>374.4</v>
      </c>
    </row>
    <row r="203" spans="1:8" x14ac:dyDescent="0.25">
      <c r="A203" s="39" t="s">
        <v>476</v>
      </c>
      <c r="B203" s="15" t="s">
        <v>94</v>
      </c>
      <c r="C203" s="18" t="s">
        <v>16</v>
      </c>
      <c r="D203" s="18">
        <v>4</v>
      </c>
      <c r="E203" s="57">
        <v>53.964280000000002</v>
      </c>
      <c r="F203" s="18" t="s">
        <v>16</v>
      </c>
      <c r="G203" s="18">
        <v>4</v>
      </c>
      <c r="H203" s="57">
        <v>53.964280000000002</v>
      </c>
    </row>
    <row r="204" spans="1:8" x14ac:dyDescent="0.25">
      <c r="A204" s="39" t="s">
        <v>477</v>
      </c>
      <c r="B204" s="15" t="s">
        <v>92</v>
      </c>
      <c r="C204" s="18" t="s">
        <v>32</v>
      </c>
      <c r="D204" s="18">
        <v>2</v>
      </c>
      <c r="E204" s="57">
        <v>1394.9739999999999</v>
      </c>
      <c r="F204" s="18" t="s">
        <v>32</v>
      </c>
      <c r="G204" s="18">
        <v>2</v>
      </c>
      <c r="H204" s="57">
        <v>1394.9739999999999</v>
      </c>
    </row>
    <row r="205" spans="1:8" ht="21" customHeight="1" x14ac:dyDescent="0.25">
      <c r="A205" s="39" t="s">
        <v>478</v>
      </c>
      <c r="B205" s="15" t="s">
        <v>91</v>
      </c>
      <c r="C205" s="18" t="s">
        <v>16</v>
      </c>
      <c r="D205" s="18">
        <v>2</v>
      </c>
      <c r="E205" s="57">
        <v>3266.9679999999998</v>
      </c>
      <c r="F205" s="18" t="s">
        <v>16</v>
      </c>
      <c r="G205" s="18">
        <v>2</v>
      </c>
      <c r="H205" s="57">
        <v>3266.9679999999998</v>
      </c>
    </row>
    <row r="206" spans="1:8" ht="33" x14ac:dyDescent="0.25">
      <c r="A206" s="23"/>
      <c r="B206" s="28" t="s">
        <v>96</v>
      </c>
      <c r="C206" s="25"/>
      <c r="D206" s="10"/>
      <c r="E206" s="83">
        <f>E207+E212</f>
        <v>20576.090019999996</v>
      </c>
      <c r="F206" s="25"/>
      <c r="G206" s="10"/>
      <c r="H206" s="83">
        <f>H207+H212</f>
        <v>20576.090019999996</v>
      </c>
    </row>
    <row r="207" spans="1:8" x14ac:dyDescent="0.25">
      <c r="A207" s="23" t="s">
        <v>479</v>
      </c>
      <c r="B207" s="28" t="s">
        <v>97</v>
      </c>
      <c r="C207" s="25"/>
      <c r="D207" s="10"/>
      <c r="E207" s="83">
        <f>SUM(E208:E211)</f>
        <v>10072.948559999999</v>
      </c>
      <c r="F207" s="25"/>
      <c r="G207" s="10"/>
      <c r="H207" s="83">
        <f>SUM(H208:H211)</f>
        <v>10072.948559999999</v>
      </c>
    </row>
    <row r="208" spans="1:8" ht="21" customHeight="1" x14ac:dyDescent="0.25">
      <c r="A208" s="39" t="s">
        <v>480</v>
      </c>
      <c r="B208" s="15" t="s">
        <v>98</v>
      </c>
      <c r="C208" s="18" t="s">
        <v>16</v>
      </c>
      <c r="D208" s="18">
        <v>4</v>
      </c>
      <c r="E208" s="57">
        <v>6696.076</v>
      </c>
      <c r="F208" s="18" t="s">
        <v>16</v>
      </c>
      <c r="G208" s="18">
        <v>4</v>
      </c>
      <c r="H208" s="57">
        <v>6696.076</v>
      </c>
    </row>
    <row r="209" spans="1:8" ht="18" customHeight="1" x14ac:dyDescent="0.25">
      <c r="A209" s="39" t="s">
        <v>481</v>
      </c>
      <c r="B209" s="15" t="s">
        <v>99</v>
      </c>
      <c r="C209" s="18" t="s">
        <v>32</v>
      </c>
      <c r="D209" s="18">
        <v>4</v>
      </c>
      <c r="E209" s="62">
        <v>2520.1439999999998</v>
      </c>
      <c r="F209" s="18" t="s">
        <v>32</v>
      </c>
      <c r="G209" s="18">
        <v>4</v>
      </c>
      <c r="H209" s="62">
        <v>2520.1439999999998</v>
      </c>
    </row>
    <row r="210" spans="1:8" x14ac:dyDescent="0.25">
      <c r="A210" s="39" t="s">
        <v>482</v>
      </c>
      <c r="B210" s="15" t="s">
        <v>93</v>
      </c>
      <c r="C210" s="27" t="s">
        <v>16</v>
      </c>
      <c r="D210" s="10">
        <v>8</v>
      </c>
      <c r="E210" s="62">
        <v>748.8</v>
      </c>
      <c r="F210" s="27" t="s">
        <v>16</v>
      </c>
      <c r="G210" s="10">
        <v>8</v>
      </c>
      <c r="H210" s="62">
        <v>748.8</v>
      </c>
    </row>
    <row r="211" spans="1:8" x14ac:dyDescent="0.25">
      <c r="A211" s="39" t="s">
        <v>483</v>
      </c>
      <c r="B211" s="15" t="s">
        <v>94</v>
      </c>
      <c r="C211" s="18" t="s">
        <v>16</v>
      </c>
      <c r="D211" s="18">
        <v>8</v>
      </c>
      <c r="E211" s="62">
        <v>107.92856</v>
      </c>
      <c r="F211" s="18" t="s">
        <v>16</v>
      </c>
      <c r="G211" s="18">
        <v>8</v>
      </c>
      <c r="H211" s="62">
        <v>107.92856</v>
      </c>
    </row>
    <row r="212" spans="1:8" ht="33" x14ac:dyDescent="0.25">
      <c r="A212" s="93" t="s">
        <v>484</v>
      </c>
      <c r="B212" s="28" t="s">
        <v>286</v>
      </c>
      <c r="C212" s="25"/>
      <c r="D212" s="10"/>
      <c r="E212" s="82">
        <f>SUM(E213:E214)</f>
        <v>10503.141459999999</v>
      </c>
      <c r="F212" s="25"/>
      <c r="G212" s="10"/>
      <c r="H212" s="82">
        <f>SUM(H213:H214)</f>
        <v>10503.141459999999</v>
      </c>
    </row>
    <row r="213" spans="1:8" x14ac:dyDescent="0.25">
      <c r="A213" s="26" t="s">
        <v>485</v>
      </c>
      <c r="B213" s="15" t="s">
        <v>102</v>
      </c>
      <c r="C213" s="18" t="s">
        <v>103</v>
      </c>
      <c r="D213" s="18">
        <v>3.2810000000000001</v>
      </c>
      <c r="E213" s="57">
        <v>5015.2414600000002</v>
      </c>
      <c r="F213" s="18" t="s">
        <v>103</v>
      </c>
      <c r="G213" s="18">
        <v>3.2810000000000001</v>
      </c>
      <c r="H213" s="57">
        <f>2558.82786+2456.4136</f>
        <v>5015.2414599999993</v>
      </c>
    </row>
    <row r="214" spans="1:8" x14ac:dyDescent="0.25">
      <c r="A214" s="39" t="s">
        <v>486</v>
      </c>
      <c r="B214" s="15" t="s">
        <v>112</v>
      </c>
      <c r="C214" s="18" t="s">
        <v>103</v>
      </c>
      <c r="D214" s="18">
        <v>3.3</v>
      </c>
      <c r="E214" s="57">
        <v>5487.9</v>
      </c>
      <c r="F214" s="18" t="s">
        <v>103</v>
      </c>
      <c r="G214" s="18">
        <v>3.3</v>
      </c>
      <c r="H214" s="57">
        <v>5487.9</v>
      </c>
    </row>
    <row r="215" spans="1:8" ht="33" x14ac:dyDescent="0.25">
      <c r="A215" s="39"/>
      <c r="B215" s="28" t="s">
        <v>105</v>
      </c>
      <c r="C215" s="25"/>
      <c r="D215" s="10"/>
      <c r="E215" s="83">
        <f>E216+E219+E222+E225+E227+E236+E240+E242+E245</f>
        <v>35505.575427000003</v>
      </c>
      <c r="F215" s="25"/>
      <c r="G215" s="10"/>
      <c r="H215" s="83">
        <f>H216+H219+H222+H225+H227+H236+H240+H242+H245</f>
        <v>35505.575427000003</v>
      </c>
    </row>
    <row r="216" spans="1:8" x14ac:dyDescent="0.25">
      <c r="A216" s="23" t="s">
        <v>487</v>
      </c>
      <c r="B216" s="28" t="s">
        <v>488</v>
      </c>
      <c r="C216" s="25"/>
      <c r="D216" s="10"/>
      <c r="E216" s="83">
        <f>SUM(E217:E218)</f>
        <v>1568.817</v>
      </c>
      <c r="F216" s="25"/>
      <c r="G216" s="10"/>
      <c r="H216" s="83">
        <f>SUM(H217:H218)</f>
        <v>1568.817</v>
      </c>
    </row>
    <row r="217" spans="1:8" x14ac:dyDescent="0.25">
      <c r="A217" s="26" t="s">
        <v>489</v>
      </c>
      <c r="B217" s="15" t="s">
        <v>106</v>
      </c>
      <c r="C217" s="18" t="s">
        <v>32</v>
      </c>
      <c r="D217" s="18">
        <v>1</v>
      </c>
      <c r="E217" s="57">
        <v>290.19799999999998</v>
      </c>
      <c r="F217" s="18" t="s">
        <v>32</v>
      </c>
      <c r="G217" s="18">
        <v>1</v>
      </c>
      <c r="H217" s="57">
        <v>290.19799999999998</v>
      </c>
    </row>
    <row r="218" spans="1:8" ht="33" x14ac:dyDescent="0.25">
      <c r="A218" s="26" t="s">
        <v>490</v>
      </c>
      <c r="B218" s="15" t="s">
        <v>100</v>
      </c>
      <c r="C218" s="18" t="s">
        <v>16</v>
      </c>
      <c r="D218" s="18">
        <v>1</v>
      </c>
      <c r="E218" s="57">
        <v>1278.6189999999999</v>
      </c>
      <c r="F218" s="18" t="s">
        <v>16</v>
      </c>
      <c r="G218" s="18">
        <v>1</v>
      </c>
      <c r="H218" s="57">
        <v>1278.6189999999999</v>
      </c>
    </row>
    <row r="219" spans="1:8" x14ac:dyDescent="0.25">
      <c r="A219" s="23" t="s">
        <v>491</v>
      </c>
      <c r="B219" s="28" t="s">
        <v>492</v>
      </c>
      <c r="C219" s="46"/>
      <c r="D219" s="4"/>
      <c r="E219" s="85">
        <f>SUM(E220:E221)</f>
        <v>4574.152</v>
      </c>
      <c r="F219" s="46"/>
      <c r="G219" s="4"/>
      <c r="H219" s="85">
        <f>SUM(H220:H221)</f>
        <v>4574.152</v>
      </c>
    </row>
    <row r="220" spans="1:8" x14ac:dyDescent="0.25">
      <c r="A220" s="26" t="s">
        <v>493</v>
      </c>
      <c r="B220" s="15" t="s">
        <v>99</v>
      </c>
      <c r="C220" s="18" t="s">
        <v>32</v>
      </c>
      <c r="D220" s="18">
        <v>2</v>
      </c>
      <c r="E220" s="62">
        <v>1256.6659999999999</v>
      </c>
      <c r="F220" s="18" t="s">
        <v>32</v>
      </c>
      <c r="G220" s="18">
        <v>2</v>
      </c>
      <c r="H220" s="62">
        <v>1256.6659999999999</v>
      </c>
    </row>
    <row r="221" spans="1:8" ht="33" x14ac:dyDescent="0.25">
      <c r="A221" s="39" t="s">
        <v>494</v>
      </c>
      <c r="B221" s="15" t="s">
        <v>98</v>
      </c>
      <c r="C221" s="18" t="s">
        <v>16</v>
      </c>
      <c r="D221" s="18">
        <v>2</v>
      </c>
      <c r="E221" s="57">
        <v>3317.4859999999999</v>
      </c>
      <c r="F221" s="18" t="s">
        <v>16</v>
      </c>
      <c r="G221" s="18">
        <v>2</v>
      </c>
      <c r="H221" s="57">
        <v>3317.4859999999999</v>
      </c>
    </row>
    <row r="222" spans="1:8" ht="33" x14ac:dyDescent="0.25">
      <c r="A222" s="23" t="s">
        <v>495</v>
      </c>
      <c r="B222" s="28" t="s">
        <v>496</v>
      </c>
      <c r="C222" s="46"/>
      <c r="D222" s="4"/>
      <c r="E222" s="82">
        <f>SUM(E223:E224)</f>
        <v>1568.817</v>
      </c>
      <c r="F222" s="46"/>
      <c r="G222" s="4"/>
      <c r="H222" s="82">
        <f>SUM(H223:H224)</f>
        <v>1568.817</v>
      </c>
    </row>
    <row r="223" spans="1:8" x14ac:dyDescent="0.25">
      <c r="A223" s="26" t="s">
        <v>497</v>
      </c>
      <c r="B223" s="15" t="s">
        <v>106</v>
      </c>
      <c r="C223" s="18" t="s">
        <v>32</v>
      </c>
      <c r="D223" s="18">
        <v>1</v>
      </c>
      <c r="E223" s="62">
        <v>290.19799999999998</v>
      </c>
      <c r="F223" s="18" t="s">
        <v>32</v>
      </c>
      <c r="G223" s="18">
        <v>1</v>
      </c>
      <c r="H223" s="62">
        <v>290.19799999999998</v>
      </c>
    </row>
    <row r="224" spans="1:8" ht="33" x14ac:dyDescent="0.25">
      <c r="A224" s="39" t="s">
        <v>498</v>
      </c>
      <c r="B224" s="15" t="s">
        <v>100</v>
      </c>
      <c r="C224" s="18" t="s">
        <v>16</v>
      </c>
      <c r="D224" s="18">
        <v>1</v>
      </c>
      <c r="E224" s="57">
        <v>1278.6189999999999</v>
      </c>
      <c r="F224" s="18" t="s">
        <v>16</v>
      </c>
      <c r="G224" s="18">
        <v>1</v>
      </c>
      <c r="H224" s="57">
        <v>1278.6189999999999</v>
      </c>
    </row>
    <row r="225" spans="1:8" x14ac:dyDescent="0.25">
      <c r="A225" s="23" t="s">
        <v>499</v>
      </c>
      <c r="B225" s="28" t="s">
        <v>500</v>
      </c>
      <c r="C225" s="4"/>
      <c r="D225" s="4"/>
      <c r="E225" s="85">
        <f>SUM(E226)</f>
        <v>6787.8</v>
      </c>
      <c r="F225" s="4"/>
      <c r="G225" s="4"/>
      <c r="H225" s="85">
        <f>SUM(H226)</f>
        <v>6787.8</v>
      </c>
    </row>
    <row r="226" spans="1:8" x14ac:dyDescent="0.25">
      <c r="A226" s="26" t="s">
        <v>501</v>
      </c>
      <c r="B226" s="15" t="s">
        <v>139</v>
      </c>
      <c r="C226" s="18" t="s">
        <v>16</v>
      </c>
      <c r="D226" s="18">
        <v>1620</v>
      </c>
      <c r="E226" s="62">
        <v>6787.8</v>
      </c>
      <c r="F226" s="18" t="s">
        <v>16</v>
      </c>
      <c r="G226" s="18">
        <v>1620</v>
      </c>
      <c r="H226" s="62">
        <v>6787.8</v>
      </c>
    </row>
    <row r="227" spans="1:8" x14ac:dyDescent="0.25">
      <c r="A227" s="93" t="s">
        <v>502</v>
      </c>
      <c r="B227" s="28" t="s">
        <v>503</v>
      </c>
      <c r="C227" s="4"/>
      <c r="D227" s="4"/>
      <c r="E227" s="85">
        <f>SUM(E228:E235)</f>
        <v>6427.0110270000005</v>
      </c>
      <c r="F227" s="4"/>
      <c r="G227" s="4"/>
      <c r="H227" s="85">
        <f>SUM(H228:H235)</f>
        <v>6427.0110270000005</v>
      </c>
    </row>
    <row r="228" spans="1:8" x14ac:dyDescent="0.25">
      <c r="A228" s="39" t="s">
        <v>504</v>
      </c>
      <c r="B228" s="15" t="s">
        <v>107</v>
      </c>
      <c r="C228" s="18" t="s">
        <v>16</v>
      </c>
      <c r="D228" s="18">
        <v>50</v>
      </c>
      <c r="E228" s="62">
        <v>402.5</v>
      </c>
      <c r="F228" s="18" t="s">
        <v>16</v>
      </c>
      <c r="G228" s="18">
        <v>50</v>
      </c>
      <c r="H228" s="62">
        <v>402.5</v>
      </c>
    </row>
    <row r="229" spans="1:8" x14ac:dyDescent="0.25">
      <c r="A229" s="39" t="s">
        <v>505</v>
      </c>
      <c r="B229" s="15" t="s">
        <v>139</v>
      </c>
      <c r="C229" s="18" t="s">
        <v>16</v>
      </c>
      <c r="D229" s="18">
        <v>150</v>
      </c>
      <c r="E229" s="62">
        <v>628.5</v>
      </c>
      <c r="F229" s="18" t="s">
        <v>16</v>
      </c>
      <c r="G229" s="18">
        <v>150</v>
      </c>
      <c r="H229" s="62">
        <v>628.5</v>
      </c>
    </row>
    <row r="230" spans="1:8" x14ac:dyDescent="0.25">
      <c r="A230" s="39" t="s">
        <v>506</v>
      </c>
      <c r="B230" s="15" t="s">
        <v>154</v>
      </c>
      <c r="C230" s="18" t="s">
        <v>16</v>
      </c>
      <c r="D230" s="18">
        <v>15</v>
      </c>
      <c r="E230" s="62">
        <v>31.245999999999999</v>
      </c>
      <c r="F230" s="18" t="s">
        <v>16</v>
      </c>
      <c r="G230" s="18">
        <v>15</v>
      </c>
      <c r="H230" s="62">
        <v>31.245999999999999</v>
      </c>
    </row>
    <row r="231" spans="1:8" x14ac:dyDescent="0.25">
      <c r="A231" s="39" t="s">
        <v>507</v>
      </c>
      <c r="B231" s="15" t="s">
        <v>155</v>
      </c>
      <c r="C231" s="18" t="s">
        <v>16</v>
      </c>
      <c r="D231" s="18">
        <v>15</v>
      </c>
      <c r="E231" s="62">
        <v>11.02125</v>
      </c>
      <c r="F231" s="18" t="s">
        <v>16</v>
      </c>
      <c r="G231" s="18">
        <v>15</v>
      </c>
      <c r="H231" s="62">
        <v>11.02125</v>
      </c>
    </row>
    <row r="232" spans="1:8" x14ac:dyDescent="0.25">
      <c r="A232" s="39" t="s">
        <v>508</v>
      </c>
      <c r="B232" s="15" t="s">
        <v>287</v>
      </c>
      <c r="C232" s="18" t="s">
        <v>16</v>
      </c>
      <c r="D232" s="18">
        <v>15</v>
      </c>
      <c r="E232" s="62">
        <v>17.206875</v>
      </c>
      <c r="F232" s="18" t="s">
        <v>16</v>
      </c>
      <c r="G232" s="18">
        <v>15</v>
      </c>
      <c r="H232" s="62">
        <v>17.206875</v>
      </c>
    </row>
    <row r="233" spans="1:8" x14ac:dyDescent="0.25">
      <c r="A233" s="39" t="s">
        <v>509</v>
      </c>
      <c r="B233" s="15" t="s">
        <v>510</v>
      </c>
      <c r="C233" s="18" t="s">
        <v>16</v>
      </c>
      <c r="D233" s="18">
        <v>15</v>
      </c>
      <c r="E233" s="62">
        <v>40.567901999999997</v>
      </c>
      <c r="F233" s="18" t="s">
        <v>16</v>
      </c>
      <c r="G233" s="18">
        <v>15</v>
      </c>
      <c r="H233" s="62">
        <v>40.567901999999997</v>
      </c>
    </row>
    <row r="234" spans="1:8" x14ac:dyDescent="0.25">
      <c r="A234" s="39" t="s">
        <v>511</v>
      </c>
      <c r="B234" s="15" t="s">
        <v>288</v>
      </c>
      <c r="C234" s="18" t="s">
        <v>16</v>
      </c>
      <c r="D234" s="18">
        <v>6</v>
      </c>
      <c r="E234" s="62">
        <v>43.929000000000002</v>
      </c>
      <c r="F234" s="18" t="s">
        <v>16</v>
      </c>
      <c r="G234" s="18">
        <v>6</v>
      </c>
      <c r="H234" s="62">
        <v>43.929000000000002</v>
      </c>
    </row>
    <row r="235" spans="1:8" x14ac:dyDescent="0.25">
      <c r="A235" s="39" t="s">
        <v>512</v>
      </c>
      <c r="B235" s="15" t="s">
        <v>290</v>
      </c>
      <c r="C235" s="18" t="s">
        <v>103</v>
      </c>
      <c r="D235" s="18">
        <v>3.242</v>
      </c>
      <c r="E235" s="62">
        <v>5252.04</v>
      </c>
      <c r="F235" s="18" t="s">
        <v>103</v>
      </c>
      <c r="G235" s="18">
        <v>3.242</v>
      </c>
      <c r="H235" s="62">
        <f>E235</f>
        <v>5252.04</v>
      </c>
    </row>
    <row r="236" spans="1:8" x14ac:dyDescent="0.25">
      <c r="A236" s="93" t="s">
        <v>513</v>
      </c>
      <c r="B236" s="28" t="s">
        <v>514</v>
      </c>
      <c r="C236" s="46"/>
      <c r="D236" s="4"/>
      <c r="E236" s="85">
        <f>SUM(E237:E239)</f>
        <v>6035.634</v>
      </c>
      <c r="F236" s="46"/>
      <c r="G236" s="4"/>
      <c r="H236" s="85">
        <f>SUM(H237:H239)</f>
        <v>6035.634</v>
      </c>
    </row>
    <row r="237" spans="1:8" x14ac:dyDescent="0.25">
      <c r="A237" s="39" t="s">
        <v>515</v>
      </c>
      <c r="B237" s="15" t="s">
        <v>106</v>
      </c>
      <c r="C237" s="18" t="s">
        <v>32</v>
      </c>
      <c r="D237" s="18">
        <v>2</v>
      </c>
      <c r="E237" s="62">
        <v>580.39599999999996</v>
      </c>
      <c r="F237" s="18" t="s">
        <v>32</v>
      </c>
      <c r="G237" s="18">
        <v>2</v>
      </c>
      <c r="H237" s="62">
        <v>580.39599999999996</v>
      </c>
    </row>
    <row r="238" spans="1:8" ht="33" x14ac:dyDescent="0.25">
      <c r="A238" s="39" t="s">
        <v>516</v>
      </c>
      <c r="B238" s="15" t="s">
        <v>100</v>
      </c>
      <c r="C238" s="18" t="s">
        <v>16</v>
      </c>
      <c r="D238" s="18">
        <v>2</v>
      </c>
      <c r="E238" s="57">
        <v>2557.2379999999998</v>
      </c>
      <c r="F238" s="18" t="s">
        <v>16</v>
      </c>
      <c r="G238" s="18">
        <v>2</v>
      </c>
      <c r="H238" s="57">
        <v>2557.2379999999998</v>
      </c>
    </row>
    <row r="239" spans="1:8" x14ac:dyDescent="0.25">
      <c r="A239" s="39" t="s">
        <v>517</v>
      </c>
      <c r="B239" s="15" t="s">
        <v>107</v>
      </c>
      <c r="C239" s="18" t="s">
        <v>16</v>
      </c>
      <c r="D239" s="18">
        <v>360</v>
      </c>
      <c r="E239" s="57">
        <v>2898</v>
      </c>
      <c r="F239" s="18" t="s">
        <v>16</v>
      </c>
      <c r="G239" s="18">
        <v>360</v>
      </c>
      <c r="H239" s="57">
        <f>644+2254</f>
        <v>2898</v>
      </c>
    </row>
    <row r="240" spans="1:8" x14ac:dyDescent="0.25">
      <c r="A240" s="93" t="s">
        <v>518</v>
      </c>
      <c r="B240" s="28" t="s">
        <v>519</v>
      </c>
      <c r="C240" s="4"/>
      <c r="D240" s="4"/>
      <c r="E240" s="85">
        <f>SUM(E241)</f>
        <v>2898</v>
      </c>
      <c r="F240" s="4"/>
      <c r="G240" s="4"/>
      <c r="H240" s="85">
        <f>SUM(H241)</f>
        <v>2898</v>
      </c>
    </row>
    <row r="241" spans="1:8" x14ac:dyDescent="0.25">
      <c r="A241" s="39" t="s">
        <v>520</v>
      </c>
      <c r="B241" s="15" t="s">
        <v>107</v>
      </c>
      <c r="C241" s="18" t="s">
        <v>16</v>
      </c>
      <c r="D241" s="18">
        <v>360</v>
      </c>
      <c r="E241" s="62">
        <v>2898</v>
      </c>
      <c r="F241" s="18" t="s">
        <v>16</v>
      </c>
      <c r="G241" s="18">
        <v>360</v>
      </c>
      <c r="H241" s="62">
        <v>2898</v>
      </c>
    </row>
    <row r="242" spans="1:8" x14ac:dyDescent="0.25">
      <c r="A242" s="93" t="s">
        <v>521</v>
      </c>
      <c r="B242" s="28" t="s">
        <v>522</v>
      </c>
      <c r="C242" s="46"/>
      <c r="D242" s="4"/>
      <c r="E242" s="85">
        <f>SUM(E243:E244)</f>
        <v>3137.634</v>
      </c>
      <c r="F242" s="46"/>
      <c r="G242" s="4"/>
      <c r="H242" s="85">
        <f>SUM(H243:H244)</f>
        <v>3137.634</v>
      </c>
    </row>
    <row r="243" spans="1:8" x14ac:dyDescent="0.25">
      <c r="A243" s="26" t="s">
        <v>523</v>
      </c>
      <c r="B243" s="15" t="s">
        <v>106</v>
      </c>
      <c r="C243" s="18" t="s">
        <v>32</v>
      </c>
      <c r="D243" s="18">
        <v>2</v>
      </c>
      <c r="E243" s="62">
        <v>580.39599999999996</v>
      </c>
      <c r="F243" s="18" t="s">
        <v>32</v>
      </c>
      <c r="G243" s="18">
        <v>2</v>
      </c>
      <c r="H243" s="62">
        <v>580.39599999999996</v>
      </c>
    </row>
    <row r="244" spans="1:8" ht="33" x14ac:dyDescent="0.25">
      <c r="A244" s="26" t="s">
        <v>524</v>
      </c>
      <c r="B244" s="15" t="s">
        <v>100</v>
      </c>
      <c r="C244" s="18" t="s">
        <v>16</v>
      </c>
      <c r="D244" s="18">
        <v>2</v>
      </c>
      <c r="E244" s="57">
        <v>2557.2379999999998</v>
      </c>
      <c r="F244" s="18" t="s">
        <v>16</v>
      </c>
      <c r="G244" s="18">
        <v>2</v>
      </c>
      <c r="H244" s="57">
        <v>2557.2379999999998</v>
      </c>
    </row>
    <row r="245" spans="1:8" x14ac:dyDescent="0.25">
      <c r="A245" s="23" t="s">
        <v>525</v>
      </c>
      <c r="B245" s="28" t="s">
        <v>526</v>
      </c>
      <c r="C245" s="18"/>
      <c r="D245" s="18"/>
      <c r="E245" s="85">
        <f>SUM(E246:E248)</f>
        <v>2507.7103999999999</v>
      </c>
      <c r="F245" s="18"/>
      <c r="G245" s="18"/>
      <c r="H245" s="85">
        <f>SUM(H246:H248)</f>
        <v>2507.7103999999999</v>
      </c>
    </row>
    <row r="246" spans="1:8" ht="20.25" customHeight="1" x14ac:dyDescent="0.25">
      <c r="A246" s="26" t="s">
        <v>527</v>
      </c>
      <c r="B246" s="15" t="s">
        <v>289</v>
      </c>
      <c r="C246" s="18" t="s">
        <v>103</v>
      </c>
      <c r="D246" s="18">
        <v>1.5589999999999999</v>
      </c>
      <c r="E246" s="57">
        <v>2480.3690000000001</v>
      </c>
      <c r="F246" s="18" t="s">
        <v>103</v>
      </c>
      <c r="G246" s="18">
        <v>1.5589999999999999</v>
      </c>
      <c r="H246" s="57">
        <v>2480.3690000000001</v>
      </c>
    </row>
    <row r="247" spans="1:8" x14ac:dyDescent="0.25">
      <c r="A247" s="26" t="s">
        <v>528</v>
      </c>
      <c r="B247" s="15" t="s">
        <v>529</v>
      </c>
      <c r="C247" s="18" t="s">
        <v>16</v>
      </c>
      <c r="D247" s="18">
        <v>4</v>
      </c>
      <c r="E247" s="62">
        <v>5.8213999999999997</v>
      </c>
      <c r="F247" s="18" t="s">
        <v>16</v>
      </c>
      <c r="G247" s="18">
        <v>4</v>
      </c>
      <c r="H247" s="62">
        <v>5.8213999999999997</v>
      </c>
    </row>
    <row r="248" spans="1:8" x14ac:dyDescent="0.25">
      <c r="A248" s="26" t="s">
        <v>530</v>
      </c>
      <c r="B248" s="15" t="s">
        <v>158</v>
      </c>
      <c r="C248" s="18" t="s">
        <v>16</v>
      </c>
      <c r="D248" s="18">
        <v>8</v>
      </c>
      <c r="E248" s="62">
        <v>21.52</v>
      </c>
      <c r="F248" s="18" t="s">
        <v>16</v>
      </c>
      <c r="G248" s="18">
        <v>8</v>
      </c>
      <c r="H248" s="62">
        <v>21.52</v>
      </c>
    </row>
    <row r="249" spans="1:8" ht="33" x14ac:dyDescent="0.25">
      <c r="A249" s="39"/>
      <c r="B249" s="28" t="s">
        <v>108</v>
      </c>
      <c r="C249" s="4"/>
      <c r="D249" s="4"/>
      <c r="E249" s="83">
        <f>E250+E257+E259+E268+E276+E280+E288+E296+E304+E312+E320+E323+E327+E335+E343+E354+E362+E370+E376+E382+E391+E393+E398+E403+E408+E413</f>
        <v>164227.39894399996</v>
      </c>
      <c r="F249" s="4"/>
      <c r="G249" s="4"/>
      <c r="H249" s="83">
        <f>H250+H257+H259+H268+H276+H280+H288+H296+H304+H312+H320+H323+H327+H335+H343+H354+H362+H370+H376+H382+H391+H393+H398+H403+H408+H413</f>
        <v>164227.40373999995</v>
      </c>
    </row>
    <row r="250" spans="1:8" x14ac:dyDescent="0.25">
      <c r="A250" s="23" t="s">
        <v>531</v>
      </c>
      <c r="B250" s="28" t="s">
        <v>109</v>
      </c>
      <c r="C250" s="4"/>
      <c r="D250" s="4"/>
      <c r="E250" s="85">
        <f>SUM(E251:E256)</f>
        <v>31275.932843999995</v>
      </c>
      <c r="F250" s="4"/>
      <c r="G250" s="4"/>
      <c r="H250" s="85">
        <f>SUM(H251:H256)</f>
        <v>31275.935890000001</v>
      </c>
    </row>
    <row r="251" spans="1:8" ht="33" x14ac:dyDescent="0.25">
      <c r="A251" s="26" t="s">
        <v>532</v>
      </c>
      <c r="B251" s="15" t="s">
        <v>100</v>
      </c>
      <c r="C251" s="18" t="s">
        <v>16</v>
      </c>
      <c r="D251" s="18">
        <f>2+10+6</f>
        <v>18</v>
      </c>
      <c r="E251" s="57">
        <f>2580.828+12904.14+7742.48</f>
        <v>23227.447999999997</v>
      </c>
      <c r="F251" s="18" t="s">
        <v>16</v>
      </c>
      <c r="G251" s="18">
        <f>2+10+6</f>
        <v>18</v>
      </c>
      <c r="H251" s="57">
        <f>11613.726+11613.726</f>
        <v>23227.452000000001</v>
      </c>
    </row>
    <row r="252" spans="1:8" ht="22.5" customHeight="1" x14ac:dyDescent="0.25">
      <c r="A252" s="26" t="s">
        <v>533</v>
      </c>
      <c r="B252" s="15" t="s">
        <v>106</v>
      </c>
      <c r="C252" s="18" t="s">
        <v>32</v>
      </c>
      <c r="D252" s="18">
        <v>18</v>
      </c>
      <c r="E252" s="62">
        <f>581.984+2909.92+1745.95</f>
        <v>5237.8540000000003</v>
      </c>
      <c r="F252" s="18" t="s">
        <v>32</v>
      </c>
      <c r="G252" s="18">
        <v>18</v>
      </c>
      <c r="H252" s="57">
        <f>2618.928+2618.928</f>
        <v>5237.8559999999998</v>
      </c>
    </row>
    <row r="253" spans="1:8" x14ac:dyDescent="0.25">
      <c r="A253" s="26" t="s">
        <v>534</v>
      </c>
      <c r="B253" s="15" t="s">
        <v>101</v>
      </c>
      <c r="C253" s="27" t="s">
        <v>16</v>
      </c>
      <c r="D253" s="10">
        <v>34</v>
      </c>
      <c r="E253" s="62">
        <f>130.4+782.4+1304</f>
        <v>2216.8000000000002</v>
      </c>
      <c r="F253" s="27" t="s">
        <v>16</v>
      </c>
      <c r="G253" s="10">
        <v>34</v>
      </c>
      <c r="H253" s="62">
        <f>130.4+782.4+1304</f>
        <v>2216.8000000000002</v>
      </c>
    </row>
    <row r="254" spans="1:8" x14ac:dyDescent="0.25">
      <c r="A254" s="26" t="s">
        <v>535</v>
      </c>
      <c r="B254" s="15" t="s">
        <v>104</v>
      </c>
      <c r="C254" s="27" t="s">
        <v>16</v>
      </c>
      <c r="D254" s="10">
        <v>34</v>
      </c>
      <c r="E254" s="62">
        <f>26.928554+269.29+161.57</f>
        <v>457.78855400000003</v>
      </c>
      <c r="F254" s="27" t="s">
        <v>16</v>
      </c>
      <c r="G254" s="10">
        <v>34</v>
      </c>
      <c r="H254" s="65">
        <f>242.35708+215.42852</f>
        <v>457.78559999999999</v>
      </c>
    </row>
    <row r="255" spans="1:8" x14ac:dyDescent="0.25">
      <c r="A255" s="26" t="s">
        <v>536</v>
      </c>
      <c r="B255" s="15" t="s">
        <v>537</v>
      </c>
      <c r="C255" s="27" t="s">
        <v>16</v>
      </c>
      <c r="D255" s="18">
        <f>30+18</f>
        <v>48</v>
      </c>
      <c r="E255" s="69">
        <v>107.84143</v>
      </c>
      <c r="F255" s="27" t="s">
        <v>16</v>
      </c>
      <c r="G255" s="18">
        <f>30+18</f>
        <v>48</v>
      </c>
      <c r="H255" s="69">
        <v>107.84143</v>
      </c>
    </row>
    <row r="256" spans="1:8" x14ac:dyDescent="0.25">
      <c r="A256" s="26" t="s">
        <v>538</v>
      </c>
      <c r="B256" s="15" t="s">
        <v>539</v>
      </c>
      <c r="C256" s="27" t="s">
        <v>16</v>
      </c>
      <c r="D256" s="18">
        <f>10+6</f>
        <v>16</v>
      </c>
      <c r="E256" s="69">
        <v>28.200859999999999</v>
      </c>
      <c r="F256" s="27" t="s">
        <v>16</v>
      </c>
      <c r="G256" s="18">
        <f>10+6</f>
        <v>16</v>
      </c>
      <c r="H256" s="69">
        <v>28.200859999999999</v>
      </c>
    </row>
    <row r="257" spans="1:8" x14ac:dyDescent="0.25">
      <c r="A257" s="23" t="s">
        <v>540</v>
      </c>
      <c r="B257" s="28" t="s">
        <v>110</v>
      </c>
      <c r="C257" s="25"/>
      <c r="D257" s="10"/>
      <c r="E257" s="85">
        <f>SUM(E258:E258)</f>
        <v>7095.7121500000003</v>
      </c>
      <c r="F257" s="25"/>
      <c r="G257" s="10"/>
      <c r="H257" s="85">
        <f>SUM(H258:H258)</f>
        <v>7095.7121500000003</v>
      </c>
    </row>
    <row r="258" spans="1:8" x14ac:dyDescent="0.25">
      <c r="A258" s="26" t="s">
        <v>541</v>
      </c>
      <c r="B258" s="15" t="s">
        <v>111</v>
      </c>
      <c r="C258" s="18" t="s">
        <v>103</v>
      </c>
      <c r="D258" s="18">
        <v>4.9669999999999996</v>
      </c>
      <c r="E258" s="62">
        <v>7095.7121500000003</v>
      </c>
      <c r="F258" s="18" t="s">
        <v>103</v>
      </c>
      <c r="G258" s="18">
        <v>4.9669999999999996</v>
      </c>
      <c r="H258" s="62">
        <v>7095.7121500000003</v>
      </c>
    </row>
    <row r="259" spans="1:8" x14ac:dyDescent="0.25">
      <c r="A259" s="23" t="s">
        <v>542</v>
      </c>
      <c r="B259" s="28" t="s">
        <v>113</v>
      </c>
      <c r="C259" s="25"/>
      <c r="D259" s="10"/>
      <c r="E259" s="85">
        <f>SUM(E260:E267)</f>
        <v>7277.6355499999991</v>
      </c>
      <c r="F259" s="25"/>
      <c r="G259" s="10"/>
      <c r="H259" s="85">
        <f>SUM(H260:H267)</f>
        <v>7277.6357600000001</v>
      </c>
    </row>
    <row r="260" spans="1:8" ht="33" x14ac:dyDescent="0.25">
      <c r="A260" s="26" t="s">
        <v>543</v>
      </c>
      <c r="B260" s="15" t="s">
        <v>114</v>
      </c>
      <c r="C260" s="18" t="s">
        <v>16</v>
      </c>
      <c r="D260" s="18">
        <v>6</v>
      </c>
      <c r="E260" s="57">
        <v>2473.4639999999999</v>
      </c>
      <c r="F260" s="18" t="s">
        <v>16</v>
      </c>
      <c r="G260" s="18">
        <v>6</v>
      </c>
      <c r="H260" s="57">
        <v>2473.4639999999999</v>
      </c>
    </row>
    <row r="261" spans="1:8" x14ac:dyDescent="0.25">
      <c r="A261" s="26" t="s">
        <v>544</v>
      </c>
      <c r="B261" s="15" t="s">
        <v>115</v>
      </c>
      <c r="C261" s="18" t="s">
        <v>32</v>
      </c>
      <c r="D261" s="18">
        <v>6</v>
      </c>
      <c r="E261" s="62">
        <v>576.78599999999994</v>
      </c>
      <c r="F261" s="18" t="s">
        <v>32</v>
      </c>
      <c r="G261" s="18">
        <v>6</v>
      </c>
      <c r="H261" s="62">
        <v>576.78599999999994</v>
      </c>
    </row>
    <row r="262" spans="1:8" x14ac:dyDescent="0.25">
      <c r="A262" s="26" t="s">
        <v>545</v>
      </c>
      <c r="B262" s="15" t="s">
        <v>111</v>
      </c>
      <c r="C262" s="18" t="s">
        <v>103</v>
      </c>
      <c r="D262" s="18">
        <v>1.375</v>
      </c>
      <c r="E262" s="57">
        <v>1964.2850000000001</v>
      </c>
      <c r="F262" s="18" t="s">
        <v>103</v>
      </c>
      <c r="G262" s="18">
        <v>1.375</v>
      </c>
      <c r="H262" s="62">
        <v>1964.28513</v>
      </c>
    </row>
    <row r="263" spans="1:8" ht="31.5" customHeight="1" x14ac:dyDescent="0.25">
      <c r="A263" s="26" t="s">
        <v>546</v>
      </c>
      <c r="B263" s="15" t="s">
        <v>118</v>
      </c>
      <c r="C263" s="18" t="s">
        <v>16</v>
      </c>
      <c r="D263" s="18">
        <v>1</v>
      </c>
      <c r="E263" s="57">
        <v>447.69600000000003</v>
      </c>
      <c r="F263" s="18" t="s">
        <v>16</v>
      </c>
      <c r="G263" s="18">
        <v>1</v>
      </c>
      <c r="H263" s="57">
        <v>447.69600000000003</v>
      </c>
    </row>
    <row r="264" spans="1:8" ht="33" x14ac:dyDescent="0.25">
      <c r="A264" s="26" t="s">
        <v>547</v>
      </c>
      <c r="B264" s="15" t="s">
        <v>119</v>
      </c>
      <c r="C264" s="18" t="s">
        <v>32</v>
      </c>
      <c r="D264" s="18">
        <v>1</v>
      </c>
      <c r="E264" s="57">
        <v>917.08100000000002</v>
      </c>
      <c r="F264" s="18" t="s">
        <v>32</v>
      </c>
      <c r="G264" s="18">
        <v>1</v>
      </c>
      <c r="H264" s="57">
        <v>917.08100000000002</v>
      </c>
    </row>
    <row r="265" spans="1:8" x14ac:dyDescent="0.25">
      <c r="A265" s="26" t="s">
        <v>548</v>
      </c>
      <c r="B265" s="15" t="s">
        <v>120</v>
      </c>
      <c r="C265" s="27" t="s">
        <v>16</v>
      </c>
      <c r="D265" s="10">
        <v>5</v>
      </c>
      <c r="E265" s="62">
        <v>105</v>
      </c>
      <c r="F265" s="27" t="s">
        <v>16</v>
      </c>
      <c r="G265" s="10">
        <v>5</v>
      </c>
      <c r="H265" s="62">
        <v>105</v>
      </c>
    </row>
    <row r="266" spans="1:8" x14ac:dyDescent="0.25">
      <c r="A266" s="26" t="s">
        <v>549</v>
      </c>
      <c r="B266" s="53" t="s">
        <v>121</v>
      </c>
      <c r="C266" s="18" t="s">
        <v>16</v>
      </c>
      <c r="D266" s="18">
        <v>5</v>
      </c>
      <c r="E266" s="62">
        <v>756.31</v>
      </c>
      <c r="F266" s="18" t="s">
        <v>16</v>
      </c>
      <c r="G266" s="18">
        <v>5</v>
      </c>
      <c r="H266" s="62">
        <v>756.31</v>
      </c>
    </row>
    <row r="267" spans="1:8" x14ac:dyDescent="0.25">
      <c r="A267" s="26" t="s">
        <v>550</v>
      </c>
      <c r="B267" s="15" t="s">
        <v>122</v>
      </c>
      <c r="C267" s="18" t="s">
        <v>16</v>
      </c>
      <c r="D267" s="18">
        <v>21</v>
      </c>
      <c r="E267" s="62">
        <v>37.013550000000002</v>
      </c>
      <c r="F267" s="18" t="s">
        <v>16</v>
      </c>
      <c r="G267" s="18">
        <v>21</v>
      </c>
      <c r="H267" s="62">
        <v>37.013629999999999</v>
      </c>
    </row>
    <row r="268" spans="1:8" ht="18.75" customHeight="1" x14ac:dyDescent="0.25">
      <c r="A268" s="23" t="s">
        <v>551</v>
      </c>
      <c r="B268" s="28" t="s">
        <v>123</v>
      </c>
      <c r="C268" s="25"/>
      <c r="D268" s="10"/>
      <c r="E268" s="85">
        <f>SUM(E269:E275)</f>
        <v>5313.3505499999992</v>
      </c>
      <c r="F268" s="25"/>
      <c r="G268" s="10"/>
      <c r="H268" s="85">
        <f>SUM(H269:H275)</f>
        <v>5313.3506299999999</v>
      </c>
    </row>
    <row r="269" spans="1:8" ht="33" x14ac:dyDescent="0.25">
      <c r="A269" s="26" t="s">
        <v>552</v>
      </c>
      <c r="B269" s="15" t="s">
        <v>114</v>
      </c>
      <c r="C269" s="18" t="s">
        <v>16</v>
      </c>
      <c r="D269" s="18">
        <v>6</v>
      </c>
      <c r="E269" s="57">
        <v>2473.4639999999999</v>
      </c>
      <c r="F269" s="18" t="s">
        <v>16</v>
      </c>
      <c r="G269" s="18">
        <v>6</v>
      </c>
      <c r="H269" s="57">
        <v>2473.4639999999999</v>
      </c>
    </row>
    <row r="270" spans="1:8" x14ac:dyDescent="0.25">
      <c r="A270" s="26" t="s">
        <v>553</v>
      </c>
      <c r="B270" s="15" t="s">
        <v>115</v>
      </c>
      <c r="C270" s="18" t="s">
        <v>32</v>
      </c>
      <c r="D270" s="18">
        <v>6</v>
      </c>
      <c r="E270" s="62">
        <v>576.78599999999994</v>
      </c>
      <c r="F270" s="18" t="s">
        <v>32</v>
      </c>
      <c r="G270" s="18">
        <v>6</v>
      </c>
      <c r="H270" s="62">
        <v>576.78599999999994</v>
      </c>
    </row>
    <row r="271" spans="1:8" ht="33" x14ac:dyDescent="0.25">
      <c r="A271" s="26" t="s">
        <v>554</v>
      </c>
      <c r="B271" s="15" t="s">
        <v>118</v>
      </c>
      <c r="C271" s="18" t="s">
        <v>16</v>
      </c>
      <c r="D271" s="18">
        <v>1</v>
      </c>
      <c r="E271" s="57">
        <v>447.69600000000003</v>
      </c>
      <c r="F271" s="18" t="s">
        <v>16</v>
      </c>
      <c r="G271" s="18">
        <v>1</v>
      </c>
      <c r="H271" s="57">
        <v>447.69600000000003</v>
      </c>
    </row>
    <row r="272" spans="1:8" ht="33" x14ac:dyDescent="0.25">
      <c r="A272" s="26" t="s">
        <v>555</v>
      </c>
      <c r="B272" s="15" t="s">
        <v>119</v>
      </c>
      <c r="C272" s="18" t="s">
        <v>32</v>
      </c>
      <c r="D272" s="18">
        <v>1</v>
      </c>
      <c r="E272" s="57">
        <v>917.08100000000002</v>
      </c>
      <c r="F272" s="18" t="s">
        <v>32</v>
      </c>
      <c r="G272" s="18">
        <v>1</v>
      </c>
      <c r="H272" s="57">
        <v>917.08100000000002</v>
      </c>
    </row>
    <row r="273" spans="1:8" x14ac:dyDescent="0.25">
      <c r="A273" s="26" t="s">
        <v>556</v>
      </c>
      <c r="B273" s="15" t="s">
        <v>120</v>
      </c>
      <c r="C273" s="27" t="s">
        <v>16</v>
      </c>
      <c r="D273" s="10">
        <v>5</v>
      </c>
      <c r="E273" s="62">
        <v>105</v>
      </c>
      <c r="F273" s="27" t="s">
        <v>16</v>
      </c>
      <c r="G273" s="10">
        <v>5</v>
      </c>
      <c r="H273" s="62">
        <v>105</v>
      </c>
    </row>
    <row r="274" spans="1:8" ht="28.5" customHeight="1" x14ac:dyDescent="0.25">
      <c r="A274" s="26" t="s">
        <v>557</v>
      </c>
      <c r="B274" s="53" t="s">
        <v>121</v>
      </c>
      <c r="C274" s="18" t="s">
        <v>16</v>
      </c>
      <c r="D274" s="18">
        <v>5</v>
      </c>
      <c r="E274" s="57">
        <v>756.31</v>
      </c>
      <c r="F274" s="18" t="s">
        <v>16</v>
      </c>
      <c r="G274" s="18">
        <v>5</v>
      </c>
      <c r="H274" s="57">
        <v>756.31</v>
      </c>
    </row>
    <row r="275" spans="1:8" x14ac:dyDescent="0.25">
      <c r="A275" s="26" t="s">
        <v>558</v>
      </c>
      <c r="B275" s="15" t="s">
        <v>122</v>
      </c>
      <c r="C275" s="18" t="s">
        <v>16</v>
      </c>
      <c r="D275" s="18">
        <v>21</v>
      </c>
      <c r="E275" s="62">
        <v>37.013550000000002</v>
      </c>
      <c r="F275" s="18" t="s">
        <v>16</v>
      </c>
      <c r="G275" s="18">
        <v>21</v>
      </c>
      <c r="H275" s="62">
        <v>37.013629999999999</v>
      </c>
    </row>
    <row r="276" spans="1:8" ht="23.25" customHeight="1" x14ac:dyDescent="0.25">
      <c r="A276" s="23" t="s">
        <v>559</v>
      </c>
      <c r="B276" s="28" t="s">
        <v>124</v>
      </c>
      <c r="C276" s="25"/>
      <c r="D276" s="10"/>
      <c r="E276" s="82">
        <f>SUM(E277:E279)</f>
        <v>3081.9758999999999</v>
      </c>
      <c r="F276" s="25"/>
      <c r="G276" s="10"/>
      <c r="H276" s="82">
        <f>SUM(H277:H279)</f>
        <v>3081.9758999999999</v>
      </c>
    </row>
    <row r="277" spans="1:8" ht="33" x14ac:dyDescent="0.25">
      <c r="A277" s="26" t="s">
        <v>560</v>
      </c>
      <c r="B277" s="15" t="s">
        <v>114</v>
      </c>
      <c r="C277" s="18" t="s">
        <v>16</v>
      </c>
      <c r="D277" s="18">
        <v>6</v>
      </c>
      <c r="E277" s="57">
        <v>2473.4639999999999</v>
      </c>
      <c r="F277" s="18" t="s">
        <v>16</v>
      </c>
      <c r="G277" s="18">
        <v>6</v>
      </c>
      <c r="H277" s="57">
        <v>2473.4639999999999</v>
      </c>
    </row>
    <row r="278" spans="1:8" x14ac:dyDescent="0.25">
      <c r="A278" s="26" t="s">
        <v>561</v>
      </c>
      <c r="B278" s="15" t="s">
        <v>115</v>
      </c>
      <c r="C278" s="18" t="s">
        <v>32</v>
      </c>
      <c r="D278" s="18">
        <v>6</v>
      </c>
      <c r="E278" s="62">
        <v>576.78599999999994</v>
      </c>
      <c r="F278" s="18" t="s">
        <v>32</v>
      </c>
      <c r="G278" s="18">
        <v>6</v>
      </c>
      <c r="H278" s="62">
        <v>576.78599999999994</v>
      </c>
    </row>
    <row r="279" spans="1:8" x14ac:dyDescent="0.25">
      <c r="A279" s="26" t="s">
        <v>562</v>
      </c>
      <c r="B279" s="15" t="s">
        <v>122</v>
      </c>
      <c r="C279" s="18" t="s">
        <v>16</v>
      </c>
      <c r="D279" s="18">
        <v>18</v>
      </c>
      <c r="E279" s="62">
        <v>31.725899999999999</v>
      </c>
      <c r="F279" s="18" t="s">
        <v>16</v>
      </c>
      <c r="G279" s="18">
        <v>18</v>
      </c>
      <c r="H279" s="62">
        <v>31.725899999999999</v>
      </c>
    </row>
    <row r="280" spans="1:8" x14ac:dyDescent="0.25">
      <c r="A280" s="23" t="s">
        <v>563</v>
      </c>
      <c r="B280" s="28" t="s">
        <v>209</v>
      </c>
      <c r="C280" s="25"/>
      <c r="D280" s="10"/>
      <c r="E280" s="85">
        <f>SUM(E281:E287)</f>
        <v>6340.6758499999996</v>
      </c>
      <c r="F280" s="25"/>
      <c r="G280" s="10"/>
      <c r="H280" s="85">
        <f>SUM(H281:H287)</f>
        <v>6340.6758499999996</v>
      </c>
    </row>
    <row r="281" spans="1:8" ht="33" x14ac:dyDescent="0.25">
      <c r="A281" s="26" t="s">
        <v>564</v>
      </c>
      <c r="B281" s="15" t="s">
        <v>114</v>
      </c>
      <c r="C281" s="18" t="s">
        <v>16</v>
      </c>
      <c r="D281" s="18">
        <v>8</v>
      </c>
      <c r="E281" s="57">
        <v>3297.9520000000002</v>
      </c>
      <c r="F281" s="18" t="s">
        <v>16</v>
      </c>
      <c r="G281" s="18">
        <v>8</v>
      </c>
      <c r="H281" s="57">
        <v>3297.9520000000002</v>
      </c>
    </row>
    <row r="282" spans="1:8" ht="14.25" customHeight="1" x14ac:dyDescent="0.25">
      <c r="A282" s="26" t="s">
        <v>565</v>
      </c>
      <c r="B282" s="15" t="s">
        <v>115</v>
      </c>
      <c r="C282" s="18" t="s">
        <v>32</v>
      </c>
      <c r="D282" s="18">
        <v>8</v>
      </c>
      <c r="E282" s="62">
        <v>769.048</v>
      </c>
      <c r="F282" s="18" t="s">
        <v>32</v>
      </c>
      <c r="G282" s="18">
        <v>8</v>
      </c>
      <c r="H282" s="62">
        <v>769.048</v>
      </c>
    </row>
    <row r="283" spans="1:8" ht="33" x14ac:dyDescent="0.25">
      <c r="A283" s="26" t="s">
        <v>566</v>
      </c>
      <c r="B283" s="15" t="s">
        <v>118</v>
      </c>
      <c r="C283" s="18" t="s">
        <v>16</v>
      </c>
      <c r="D283" s="18">
        <v>1</v>
      </c>
      <c r="E283" s="57">
        <v>447.69600000000003</v>
      </c>
      <c r="F283" s="18" t="s">
        <v>16</v>
      </c>
      <c r="G283" s="18">
        <v>1</v>
      </c>
      <c r="H283" s="57">
        <v>447.69600000000003</v>
      </c>
    </row>
    <row r="284" spans="1:8" ht="33" x14ac:dyDescent="0.25">
      <c r="A284" s="26" t="s">
        <v>567</v>
      </c>
      <c r="B284" s="15" t="s">
        <v>119</v>
      </c>
      <c r="C284" s="18" t="s">
        <v>32</v>
      </c>
      <c r="D284" s="18">
        <v>1</v>
      </c>
      <c r="E284" s="57">
        <v>917.08100000000002</v>
      </c>
      <c r="F284" s="18" t="s">
        <v>32</v>
      </c>
      <c r="G284" s="18">
        <v>1</v>
      </c>
      <c r="H284" s="57">
        <v>917.08100000000002</v>
      </c>
    </row>
    <row r="285" spans="1:8" x14ac:dyDescent="0.25">
      <c r="A285" s="26" t="s">
        <v>568</v>
      </c>
      <c r="B285" s="15" t="s">
        <v>120</v>
      </c>
      <c r="C285" s="27" t="s">
        <v>16</v>
      </c>
      <c r="D285" s="10">
        <v>5</v>
      </c>
      <c r="E285" s="62">
        <v>105</v>
      </c>
      <c r="F285" s="27" t="s">
        <v>16</v>
      </c>
      <c r="G285" s="10">
        <v>5</v>
      </c>
      <c r="H285" s="62">
        <v>105</v>
      </c>
    </row>
    <row r="286" spans="1:8" ht="30" customHeight="1" x14ac:dyDescent="0.25">
      <c r="A286" s="26" t="s">
        <v>569</v>
      </c>
      <c r="B286" s="53" t="s">
        <v>121</v>
      </c>
      <c r="C286" s="18" t="s">
        <v>16</v>
      </c>
      <c r="D286" s="18">
        <v>5</v>
      </c>
      <c r="E286" s="57">
        <v>756.31</v>
      </c>
      <c r="F286" s="18" t="s">
        <v>16</v>
      </c>
      <c r="G286" s="18">
        <v>5</v>
      </c>
      <c r="H286" s="57">
        <v>756.31</v>
      </c>
    </row>
    <row r="287" spans="1:8" x14ac:dyDescent="0.25">
      <c r="A287" s="26" t="s">
        <v>570</v>
      </c>
      <c r="B287" s="15" t="s">
        <v>122</v>
      </c>
      <c r="C287" s="18" t="s">
        <v>16</v>
      </c>
      <c r="D287" s="18">
        <v>27</v>
      </c>
      <c r="E287" s="62">
        <v>47.588850000000001</v>
      </c>
      <c r="F287" s="18" t="s">
        <v>16</v>
      </c>
      <c r="G287" s="18">
        <v>27</v>
      </c>
      <c r="H287" s="62">
        <v>47.588850000000001</v>
      </c>
    </row>
    <row r="288" spans="1:8" x14ac:dyDescent="0.25">
      <c r="A288" s="23" t="s">
        <v>571</v>
      </c>
      <c r="B288" s="28" t="s">
        <v>125</v>
      </c>
      <c r="C288" s="25"/>
      <c r="D288" s="10"/>
      <c r="E288" s="85">
        <f>SUM(E289:E295)</f>
        <v>5313.3505499999992</v>
      </c>
      <c r="F288" s="25"/>
      <c r="G288" s="10"/>
      <c r="H288" s="85">
        <f>SUM(H289:H295)</f>
        <v>5313.3506199999993</v>
      </c>
    </row>
    <row r="289" spans="1:8" ht="33" x14ac:dyDescent="0.25">
      <c r="A289" s="26" t="s">
        <v>572</v>
      </c>
      <c r="B289" s="15" t="s">
        <v>114</v>
      </c>
      <c r="C289" s="18" t="s">
        <v>16</v>
      </c>
      <c r="D289" s="18">
        <v>6</v>
      </c>
      <c r="E289" s="57">
        <v>2473.4639999999999</v>
      </c>
      <c r="F289" s="18" t="s">
        <v>16</v>
      </c>
      <c r="G289" s="18">
        <v>6</v>
      </c>
      <c r="H289" s="57">
        <v>2473.4639999999999</v>
      </c>
    </row>
    <row r="290" spans="1:8" ht="20.25" customHeight="1" x14ac:dyDescent="0.25">
      <c r="A290" s="26" t="s">
        <v>573</v>
      </c>
      <c r="B290" s="15" t="s">
        <v>115</v>
      </c>
      <c r="C290" s="18" t="s">
        <v>32</v>
      </c>
      <c r="D290" s="18">
        <v>6</v>
      </c>
      <c r="E290" s="62">
        <v>576.78599999999994</v>
      </c>
      <c r="F290" s="18" t="s">
        <v>32</v>
      </c>
      <c r="G290" s="18">
        <v>6</v>
      </c>
      <c r="H290" s="62">
        <v>576.78599999999994</v>
      </c>
    </row>
    <row r="291" spans="1:8" ht="33" x14ac:dyDescent="0.25">
      <c r="A291" s="26" t="s">
        <v>574</v>
      </c>
      <c r="B291" s="15" t="s">
        <v>118</v>
      </c>
      <c r="C291" s="18" t="s">
        <v>16</v>
      </c>
      <c r="D291" s="18">
        <v>1</v>
      </c>
      <c r="E291" s="57">
        <v>447.69600000000003</v>
      </c>
      <c r="F291" s="18" t="s">
        <v>16</v>
      </c>
      <c r="G291" s="18">
        <v>1</v>
      </c>
      <c r="H291" s="57">
        <v>447.69600000000003</v>
      </c>
    </row>
    <row r="292" spans="1:8" ht="33" x14ac:dyDescent="0.25">
      <c r="A292" s="26" t="s">
        <v>575</v>
      </c>
      <c r="B292" s="15" t="s">
        <v>119</v>
      </c>
      <c r="C292" s="18" t="s">
        <v>32</v>
      </c>
      <c r="D292" s="18">
        <v>1</v>
      </c>
      <c r="E292" s="57">
        <v>917.08100000000002</v>
      </c>
      <c r="F292" s="18" t="s">
        <v>32</v>
      </c>
      <c r="G292" s="18">
        <v>1</v>
      </c>
      <c r="H292" s="57">
        <v>917.08100000000002</v>
      </c>
    </row>
    <row r="293" spans="1:8" x14ac:dyDescent="0.25">
      <c r="A293" s="26" t="s">
        <v>576</v>
      </c>
      <c r="B293" s="15" t="s">
        <v>120</v>
      </c>
      <c r="C293" s="27" t="s">
        <v>16</v>
      </c>
      <c r="D293" s="10">
        <v>5</v>
      </c>
      <c r="E293" s="62">
        <v>105</v>
      </c>
      <c r="F293" s="27" t="s">
        <v>16</v>
      </c>
      <c r="G293" s="10">
        <v>5</v>
      </c>
      <c r="H293" s="62">
        <v>105</v>
      </c>
    </row>
    <row r="294" spans="1:8" x14ac:dyDescent="0.25">
      <c r="A294" s="26" t="s">
        <v>577</v>
      </c>
      <c r="B294" s="53" t="s">
        <v>121</v>
      </c>
      <c r="C294" s="18" t="s">
        <v>16</v>
      </c>
      <c r="D294" s="18">
        <v>5</v>
      </c>
      <c r="E294" s="62">
        <v>756.31</v>
      </c>
      <c r="F294" s="18" t="s">
        <v>16</v>
      </c>
      <c r="G294" s="18">
        <v>5</v>
      </c>
      <c r="H294" s="62">
        <v>756.31</v>
      </c>
    </row>
    <row r="295" spans="1:8" x14ac:dyDescent="0.25">
      <c r="A295" s="26" t="s">
        <v>578</v>
      </c>
      <c r="B295" s="15" t="s">
        <v>122</v>
      </c>
      <c r="C295" s="18" t="s">
        <v>16</v>
      </c>
      <c r="D295" s="18">
        <v>21</v>
      </c>
      <c r="E295" s="62">
        <v>37.013550000000002</v>
      </c>
      <c r="F295" s="18" t="s">
        <v>16</v>
      </c>
      <c r="G295" s="18">
        <v>21</v>
      </c>
      <c r="H295" s="62">
        <v>37.013620000000003</v>
      </c>
    </row>
    <row r="296" spans="1:8" ht="29.25" customHeight="1" x14ac:dyDescent="0.25">
      <c r="A296" s="23" t="s">
        <v>579</v>
      </c>
      <c r="B296" s="28" t="s">
        <v>126</v>
      </c>
      <c r="C296" s="4"/>
      <c r="D296" s="4"/>
      <c r="E296" s="82">
        <f>SUM(E297:E303)</f>
        <v>6340.6759499999998</v>
      </c>
      <c r="F296" s="4"/>
      <c r="G296" s="4"/>
      <c r="H296" s="82">
        <f>SUM(H297:H303)</f>
        <v>6340.6759499999998</v>
      </c>
    </row>
    <row r="297" spans="1:8" ht="33" x14ac:dyDescent="0.25">
      <c r="A297" s="26" t="s">
        <v>580</v>
      </c>
      <c r="B297" s="15" t="s">
        <v>114</v>
      </c>
      <c r="C297" s="18" t="s">
        <v>16</v>
      </c>
      <c r="D297" s="18">
        <v>8</v>
      </c>
      <c r="E297" s="57">
        <v>3297.9520000000002</v>
      </c>
      <c r="F297" s="18" t="s">
        <v>16</v>
      </c>
      <c r="G297" s="18">
        <v>8</v>
      </c>
      <c r="H297" s="57">
        <v>3297.9520000000002</v>
      </c>
    </row>
    <row r="298" spans="1:8" ht="16.5" customHeight="1" x14ac:dyDescent="0.25">
      <c r="A298" s="26" t="s">
        <v>581</v>
      </c>
      <c r="B298" s="15" t="s">
        <v>115</v>
      </c>
      <c r="C298" s="18" t="s">
        <v>32</v>
      </c>
      <c r="D298" s="18">
        <v>8</v>
      </c>
      <c r="E298" s="62">
        <v>769.048</v>
      </c>
      <c r="F298" s="18" t="s">
        <v>32</v>
      </c>
      <c r="G298" s="18">
        <v>8</v>
      </c>
      <c r="H298" s="62">
        <v>769.048</v>
      </c>
    </row>
    <row r="299" spans="1:8" ht="33" x14ac:dyDescent="0.25">
      <c r="A299" s="26" t="s">
        <v>582</v>
      </c>
      <c r="B299" s="15" t="s">
        <v>118</v>
      </c>
      <c r="C299" s="18" t="s">
        <v>16</v>
      </c>
      <c r="D299" s="18">
        <v>1</v>
      </c>
      <c r="E299" s="57">
        <v>447.69600000000003</v>
      </c>
      <c r="F299" s="18" t="s">
        <v>16</v>
      </c>
      <c r="G299" s="18">
        <v>1</v>
      </c>
      <c r="H299" s="57">
        <v>447.69600000000003</v>
      </c>
    </row>
    <row r="300" spans="1:8" ht="33" x14ac:dyDescent="0.25">
      <c r="A300" s="26" t="s">
        <v>583</v>
      </c>
      <c r="B300" s="15" t="s">
        <v>119</v>
      </c>
      <c r="C300" s="18" t="s">
        <v>32</v>
      </c>
      <c r="D300" s="18">
        <v>1</v>
      </c>
      <c r="E300" s="57">
        <v>917.08100000000002</v>
      </c>
      <c r="F300" s="18" t="s">
        <v>32</v>
      </c>
      <c r="G300" s="18">
        <v>1</v>
      </c>
      <c r="H300" s="57">
        <v>917.08100000000002</v>
      </c>
    </row>
    <row r="301" spans="1:8" x14ac:dyDescent="0.25">
      <c r="A301" s="26" t="s">
        <v>584</v>
      </c>
      <c r="B301" s="15" t="s">
        <v>120</v>
      </c>
      <c r="C301" s="27" t="s">
        <v>16</v>
      </c>
      <c r="D301" s="10">
        <v>5</v>
      </c>
      <c r="E301" s="62">
        <v>105</v>
      </c>
      <c r="F301" s="27" t="s">
        <v>16</v>
      </c>
      <c r="G301" s="10">
        <v>5</v>
      </c>
      <c r="H301" s="62">
        <v>105</v>
      </c>
    </row>
    <row r="302" spans="1:8" x14ac:dyDescent="0.25">
      <c r="A302" s="26" t="s">
        <v>585</v>
      </c>
      <c r="B302" s="53" t="s">
        <v>121</v>
      </c>
      <c r="C302" s="18" t="s">
        <v>16</v>
      </c>
      <c r="D302" s="18">
        <v>5</v>
      </c>
      <c r="E302" s="62">
        <v>756.31</v>
      </c>
      <c r="F302" s="18" t="s">
        <v>16</v>
      </c>
      <c r="G302" s="18">
        <v>5</v>
      </c>
      <c r="H302" s="62">
        <v>756.31</v>
      </c>
    </row>
    <row r="303" spans="1:8" x14ac:dyDescent="0.25">
      <c r="A303" s="26" t="s">
        <v>586</v>
      </c>
      <c r="B303" s="15" t="s">
        <v>122</v>
      </c>
      <c r="C303" s="18" t="s">
        <v>16</v>
      </c>
      <c r="D303" s="18">
        <v>27</v>
      </c>
      <c r="E303" s="62">
        <v>47.588949999999997</v>
      </c>
      <c r="F303" s="18" t="s">
        <v>16</v>
      </c>
      <c r="G303" s="18">
        <v>27</v>
      </c>
      <c r="H303" s="62">
        <v>47.588949999999997</v>
      </c>
    </row>
    <row r="304" spans="1:8" ht="31.5" customHeight="1" x14ac:dyDescent="0.25">
      <c r="A304" s="23" t="s">
        <v>587</v>
      </c>
      <c r="B304" s="28" t="s">
        <v>210</v>
      </c>
      <c r="C304" s="4"/>
      <c r="D304" s="4"/>
      <c r="E304" s="82">
        <f>SUM(E305:E311)</f>
        <v>5313.3505499999992</v>
      </c>
      <c r="F304" s="4"/>
      <c r="G304" s="4"/>
      <c r="H304" s="82">
        <f>SUM(H305:H311)</f>
        <v>5313.3506299999999</v>
      </c>
    </row>
    <row r="305" spans="1:8" ht="33" x14ac:dyDescent="0.25">
      <c r="A305" s="26" t="s">
        <v>588</v>
      </c>
      <c r="B305" s="15" t="s">
        <v>114</v>
      </c>
      <c r="C305" s="18" t="s">
        <v>16</v>
      </c>
      <c r="D305" s="18">
        <v>6</v>
      </c>
      <c r="E305" s="57">
        <v>2473.4639999999999</v>
      </c>
      <c r="F305" s="18" t="s">
        <v>16</v>
      </c>
      <c r="G305" s="18">
        <v>6</v>
      </c>
      <c r="H305" s="57">
        <v>2473.4639999999999</v>
      </c>
    </row>
    <row r="306" spans="1:8" ht="17.25" customHeight="1" x14ac:dyDescent="0.25">
      <c r="A306" s="26" t="s">
        <v>589</v>
      </c>
      <c r="B306" s="15" t="s">
        <v>115</v>
      </c>
      <c r="C306" s="18" t="s">
        <v>32</v>
      </c>
      <c r="D306" s="18">
        <v>6</v>
      </c>
      <c r="E306" s="62">
        <v>576.78599999999994</v>
      </c>
      <c r="F306" s="18" t="s">
        <v>32</v>
      </c>
      <c r="G306" s="18">
        <v>6</v>
      </c>
      <c r="H306" s="62">
        <v>576.78599999999994</v>
      </c>
    </row>
    <row r="307" spans="1:8" ht="33" x14ac:dyDescent="0.25">
      <c r="A307" s="26" t="s">
        <v>590</v>
      </c>
      <c r="B307" s="15" t="s">
        <v>118</v>
      </c>
      <c r="C307" s="18" t="s">
        <v>16</v>
      </c>
      <c r="D307" s="18">
        <v>1</v>
      </c>
      <c r="E307" s="57">
        <v>447.69600000000003</v>
      </c>
      <c r="F307" s="18" t="s">
        <v>16</v>
      </c>
      <c r="G307" s="18">
        <v>1</v>
      </c>
      <c r="H307" s="57">
        <v>447.69600000000003</v>
      </c>
    </row>
    <row r="308" spans="1:8" ht="33" x14ac:dyDescent="0.25">
      <c r="A308" s="26" t="s">
        <v>591</v>
      </c>
      <c r="B308" s="15" t="s">
        <v>119</v>
      </c>
      <c r="C308" s="18" t="s">
        <v>32</v>
      </c>
      <c r="D308" s="18">
        <v>1</v>
      </c>
      <c r="E308" s="57">
        <v>917.08100000000002</v>
      </c>
      <c r="F308" s="18" t="s">
        <v>32</v>
      </c>
      <c r="G308" s="18">
        <v>1</v>
      </c>
      <c r="H308" s="57">
        <v>917.08100000000002</v>
      </c>
    </row>
    <row r="309" spans="1:8" x14ac:dyDescent="0.25">
      <c r="A309" s="26" t="s">
        <v>592</v>
      </c>
      <c r="B309" s="15" t="s">
        <v>120</v>
      </c>
      <c r="C309" s="27" t="s">
        <v>16</v>
      </c>
      <c r="D309" s="10">
        <v>5</v>
      </c>
      <c r="E309" s="62">
        <v>105</v>
      </c>
      <c r="F309" s="27" t="s">
        <v>16</v>
      </c>
      <c r="G309" s="10">
        <v>5</v>
      </c>
      <c r="H309" s="62">
        <v>105</v>
      </c>
    </row>
    <row r="310" spans="1:8" x14ac:dyDescent="0.25">
      <c r="A310" s="26" t="s">
        <v>593</v>
      </c>
      <c r="B310" s="53" t="s">
        <v>121</v>
      </c>
      <c r="C310" s="18" t="s">
        <v>16</v>
      </c>
      <c r="D310" s="18">
        <v>5</v>
      </c>
      <c r="E310" s="62">
        <v>756.31</v>
      </c>
      <c r="F310" s="18" t="s">
        <v>16</v>
      </c>
      <c r="G310" s="18">
        <v>5</v>
      </c>
      <c r="H310" s="62">
        <v>756.31</v>
      </c>
    </row>
    <row r="311" spans="1:8" x14ac:dyDescent="0.25">
      <c r="A311" s="26" t="s">
        <v>594</v>
      </c>
      <c r="B311" s="15" t="s">
        <v>122</v>
      </c>
      <c r="C311" s="18" t="s">
        <v>16</v>
      </c>
      <c r="D311" s="18">
        <v>21</v>
      </c>
      <c r="E311" s="62">
        <v>37.013550000000002</v>
      </c>
      <c r="F311" s="18" t="s">
        <v>16</v>
      </c>
      <c r="G311" s="18">
        <v>21</v>
      </c>
      <c r="H311" s="62">
        <v>37.013629999999999</v>
      </c>
    </row>
    <row r="312" spans="1:8" ht="29.25" customHeight="1" x14ac:dyDescent="0.25">
      <c r="A312" s="23" t="s">
        <v>595</v>
      </c>
      <c r="B312" s="28" t="s">
        <v>127</v>
      </c>
      <c r="C312" s="4"/>
      <c r="D312" s="4"/>
      <c r="E312" s="82">
        <f>SUM(E313:E319)</f>
        <v>5313.3506199999993</v>
      </c>
      <c r="F312" s="4"/>
      <c r="G312" s="4"/>
      <c r="H312" s="82">
        <f>SUM(H313:H319)</f>
        <v>5313.3506199999993</v>
      </c>
    </row>
    <row r="313" spans="1:8" ht="33" x14ac:dyDescent="0.25">
      <c r="A313" s="26" t="s">
        <v>596</v>
      </c>
      <c r="B313" s="15" t="s">
        <v>114</v>
      </c>
      <c r="C313" s="18" t="s">
        <v>16</v>
      </c>
      <c r="D313" s="18">
        <v>6</v>
      </c>
      <c r="E313" s="57">
        <v>2473.4639999999999</v>
      </c>
      <c r="F313" s="18" t="s">
        <v>16</v>
      </c>
      <c r="G313" s="18">
        <v>6</v>
      </c>
      <c r="H313" s="57">
        <v>2473.4639999999999</v>
      </c>
    </row>
    <row r="314" spans="1:8" x14ac:dyDescent="0.25">
      <c r="A314" s="26" t="s">
        <v>597</v>
      </c>
      <c r="B314" s="15" t="s">
        <v>115</v>
      </c>
      <c r="C314" s="18" t="s">
        <v>32</v>
      </c>
      <c r="D314" s="18">
        <v>6</v>
      </c>
      <c r="E314" s="57">
        <v>576.78599999999994</v>
      </c>
      <c r="F314" s="18" t="s">
        <v>32</v>
      </c>
      <c r="G314" s="18">
        <v>6</v>
      </c>
      <c r="H314" s="57">
        <v>576.78599999999994</v>
      </c>
    </row>
    <row r="315" spans="1:8" ht="33" x14ac:dyDescent="0.25">
      <c r="A315" s="26" t="s">
        <v>598</v>
      </c>
      <c r="B315" s="15" t="s">
        <v>118</v>
      </c>
      <c r="C315" s="18" t="s">
        <v>16</v>
      </c>
      <c r="D315" s="18">
        <v>1</v>
      </c>
      <c r="E315" s="57">
        <v>447.69600000000003</v>
      </c>
      <c r="F315" s="18" t="s">
        <v>16</v>
      </c>
      <c r="G315" s="18">
        <v>1</v>
      </c>
      <c r="H315" s="57">
        <v>447.69600000000003</v>
      </c>
    </row>
    <row r="316" spans="1:8" ht="37.5" customHeight="1" x14ac:dyDescent="0.25">
      <c r="A316" s="26" t="s">
        <v>599</v>
      </c>
      <c r="B316" s="15" t="s">
        <v>119</v>
      </c>
      <c r="C316" s="18" t="s">
        <v>32</v>
      </c>
      <c r="D316" s="18">
        <v>1</v>
      </c>
      <c r="E316" s="57">
        <v>917.08100000000002</v>
      </c>
      <c r="F316" s="18" t="s">
        <v>32</v>
      </c>
      <c r="G316" s="18">
        <v>1</v>
      </c>
      <c r="H316" s="57">
        <v>917.08100000000002</v>
      </c>
    </row>
    <row r="317" spans="1:8" x14ac:dyDescent="0.25">
      <c r="A317" s="26" t="s">
        <v>600</v>
      </c>
      <c r="B317" s="15" t="s">
        <v>120</v>
      </c>
      <c r="C317" s="27" t="s">
        <v>16</v>
      </c>
      <c r="D317" s="10">
        <v>5</v>
      </c>
      <c r="E317" s="62">
        <v>105</v>
      </c>
      <c r="F317" s="27" t="s">
        <v>16</v>
      </c>
      <c r="G317" s="10">
        <v>5</v>
      </c>
      <c r="H317" s="62">
        <v>105</v>
      </c>
    </row>
    <row r="318" spans="1:8" x14ac:dyDescent="0.25">
      <c r="A318" s="26" t="s">
        <v>601</v>
      </c>
      <c r="B318" s="53" t="s">
        <v>121</v>
      </c>
      <c r="C318" s="18" t="s">
        <v>16</v>
      </c>
      <c r="D318" s="18">
        <v>5</v>
      </c>
      <c r="E318" s="62">
        <v>756.31</v>
      </c>
      <c r="F318" s="18" t="s">
        <v>16</v>
      </c>
      <c r="G318" s="18">
        <v>5</v>
      </c>
      <c r="H318" s="62">
        <v>756.31</v>
      </c>
    </row>
    <row r="319" spans="1:8" x14ac:dyDescent="0.25">
      <c r="A319" s="26" t="s">
        <v>602</v>
      </c>
      <c r="B319" s="15" t="s">
        <v>122</v>
      </c>
      <c r="C319" s="18" t="s">
        <v>16</v>
      </c>
      <c r="D319" s="18">
        <v>21</v>
      </c>
      <c r="E319" s="62">
        <v>37.013620000000003</v>
      </c>
      <c r="F319" s="18" t="s">
        <v>16</v>
      </c>
      <c r="G319" s="18">
        <v>21</v>
      </c>
      <c r="H319" s="62">
        <v>37.013620000000003</v>
      </c>
    </row>
    <row r="320" spans="1:8" x14ac:dyDescent="0.25">
      <c r="A320" s="23" t="s">
        <v>603</v>
      </c>
      <c r="B320" s="28" t="s">
        <v>128</v>
      </c>
      <c r="C320" s="4"/>
      <c r="D320" s="4"/>
      <c r="E320" s="85">
        <f>SUM(E321:E322)</f>
        <v>2505.1899699999999</v>
      </c>
      <c r="F320" s="4"/>
      <c r="G320" s="4"/>
      <c r="H320" s="85">
        <f>SUM(H321:H322)</f>
        <v>2505.1899699999999</v>
      </c>
    </row>
    <row r="321" spans="1:8" ht="33" x14ac:dyDescent="0.25">
      <c r="A321" s="26" t="s">
        <v>604</v>
      </c>
      <c r="B321" s="15" t="s">
        <v>114</v>
      </c>
      <c r="C321" s="18" t="s">
        <v>16</v>
      </c>
      <c r="D321" s="18">
        <v>6</v>
      </c>
      <c r="E321" s="57">
        <v>2473.4639999999999</v>
      </c>
      <c r="F321" s="18" t="s">
        <v>16</v>
      </c>
      <c r="G321" s="18">
        <v>6</v>
      </c>
      <c r="H321" s="57">
        <v>2473.4639999999999</v>
      </c>
    </row>
    <row r="322" spans="1:8" ht="29.25" customHeight="1" x14ac:dyDescent="0.25">
      <c r="A322" s="26" t="s">
        <v>605</v>
      </c>
      <c r="B322" s="15" t="s">
        <v>122</v>
      </c>
      <c r="C322" s="18" t="s">
        <v>16</v>
      </c>
      <c r="D322" s="18">
        <v>18</v>
      </c>
      <c r="E322" s="57">
        <v>31.72597</v>
      </c>
      <c r="F322" s="18" t="s">
        <v>16</v>
      </c>
      <c r="G322" s="18">
        <v>18</v>
      </c>
      <c r="H322" s="57">
        <v>31.72597</v>
      </c>
    </row>
    <row r="323" spans="1:8" x14ac:dyDescent="0.25">
      <c r="A323" s="23" t="s">
        <v>606</v>
      </c>
      <c r="B323" s="28" t="s">
        <v>129</v>
      </c>
      <c r="C323" s="25"/>
      <c r="D323" s="10"/>
      <c r="E323" s="85">
        <f>SUM(E324:E326)</f>
        <v>3081.9758999999999</v>
      </c>
      <c r="F323" s="25"/>
      <c r="G323" s="10"/>
      <c r="H323" s="85">
        <f>SUM(H324:H326)</f>
        <v>3081.9759600000002</v>
      </c>
    </row>
    <row r="324" spans="1:8" ht="19.5" customHeight="1" x14ac:dyDescent="0.25">
      <c r="A324" s="26" t="s">
        <v>607</v>
      </c>
      <c r="B324" s="15" t="s">
        <v>114</v>
      </c>
      <c r="C324" s="18" t="s">
        <v>16</v>
      </c>
      <c r="D324" s="18">
        <v>6</v>
      </c>
      <c r="E324" s="62">
        <v>2473.4639999999999</v>
      </c>
      <c r="F324" s="18" t="s">
        <v>16</v>
      </c>
      <c r="G324" s="18">
        <v>6</v>
      </c>
      <c r="H324" s="62">
        <v>2473.4639999999999</v>
      </c>
    </row>
    <row r="325" spans="1:8" x14ac:dyDescent="0.25">
      <c r="A325" s="26" t="s">
        <v>608</v>
      </c>
      <c r="B325" s="15" t="s">
        <v>115</v>
      </c>
      <c r="C325" s="18" t="s">
        <v>32</v>
      </c>
      <c r="D325" s="18">
        <v>6</v>
      </c>
      <c r="E325" s="62">
        <v>576.78599999999994</v>
      </c>
      <c r="F325" s="18" t="s">
        <v>32</v>
      </c>
      <c r="G325" s="18">
        <v>6</v>
      </c>
      <c r="H325" s="62">
        <v>576.78599999999994</v>
      </c>
    </row>
    <row r="326" spans="1:8" x14ac:dyDescent="0.25">
      <c r="A326" s="26" t="s">
        <v>609</v>
      </c>
      <c r="B326" s="15" t="s">
        <v>122</v>
      </c>
      <c r="C326" s="18" t="s">
        <v>16</v>
      </c>
      <c r="D326" s="18">
        <v>18</v>
      </c>
      <c r="E326" s="62">
        <v>31.725899999999999</v>
      </c>
      <c r="F326" s="18" t="s">
        <v>16</v>
      </c>
      <c r="G326" s="18">
        <v>18</v>
      </c>
      <c r="H326" s="62">
        <v>31.725960000000001</v>
      </c>
    </row>
    <row r="327" spans="1:8" x14ac:dyDescent="0.25">
      <c r="A327" s="23" t="s">
        <v>610</v>
      </c>
      <c r="B327" s="28" t="s">
        <v>130</v>
      </c>
      <c r="C327" s="25"/>
      <c r="D327" s="10"/>
      <c r="E327" s="85">
        <f>SUM(E328:E334)</f>
        <v>5313.3505499999992</v>
      </c>
      <c r="F327" s="25"/>
      <c r="G327" s="10"/>
      <c r="H327" s="85">
        <f>SUM(H328:H334)</f>
        <v>5313.3506199999993</v>
      </c>
    </row>
    <row r="328" spans="1:8" ht="33" x14ac:dyDescent="0.25">
      <c r="A328" s="26" t="s">
        <v>611</v>
      </c>
      <c r="B328" s="15" t="s">
        <v>114</v>
      </c>
      <c r="C328" s="18" t="s">
        <v>16</v>
      </c>
      <c r="D328" s="18">
        <v>6</v>
      </c>
      <c r="E328" s="57">
        <v>2473.4639999999999</v>
      </c>
      <c r="F328" s="18" t="s">
        <v>16</v>
      </c>
      <c r="G328" s="18">
        <v>6</v>
      </c>
      <c r="H328" s="57">
        <f>824.488+1648.976</f>
        <v>2473.4639999999999</v>
      </c>
    </row>
    <row r="329" spans="1:8" x14ac:dyDescent="0.25">
      <c r="A329" s="26" t="s">
        <v>612</v>
      </c>
      <c r="B329" s="15" t="s">
        <v>115</v>
      </c>
      <c r="C329" s="18" t="s">
        <v>32</v>
      </c>
      <c r="D329" s="18">
        <v>6</v>
      </c>
      <c r="E329" s="62">
        <v>576.78599999999994</v>
      </c>
      <c r="F329" s="18" t="s">
        <v>32</v>
      </c>
      <c r="G329" s="18">
        <v>6</v>
      </c>
      <c r="H329" s="62">
        <v>576.78599999999994</v>
      </c>
    </row>
    <row r="330" spans="1:8" ht="30" customHeight="1" x14ac:dyDescent="0.25">
      <c r="A330" s="26" t="s">
        <v>613</v>
      </c>
      <c r="B330" s="15" t="s">
        <v>118</v>
      </c>
      <c r="C330" s="18" t="s">
        <v>16</v>
      </c>
      <c r="D330" s="18">
        <v>1</v>
      </c>
      <c r="E330" s="57">
        <v>447.69600000000003</v>
      </c>
      <c r="F330" s="18" t="s">
        <v>16</v>
      </c>
      <c r="G330" s="18">
        <v>1</v>
      </c>
      <c r="H330" s="57">
        <v>447.69600000000003</v>
      </c>
    </row>
    <row r="331" spans="1:8" ht="33" x14ac:dyDescent="0.25">
      <c r="A331" s="26" t="s">
        <v>614</v>
      </c>
      <c r="B331" s="15" t="s">
        <v>119</v>
      </c>
      <c r="C331" s="18" t="s">
        <v>32</v>
      </c>
      <c r="D331" s="18">
        <v>1</v>
      </c>
      <c r="E331" s="57">
        <v>917.08100000000002</v>
      </c>
      <c r="F331" s="18" t="s">
        <v>32</v>
      </c>
      <c r="G331" s="18">
        <v>1</v>
      </c>
      <c r="H331" s="57">
        <v>917.08100000000002</v>
      </c>
    </row>
    <row r="332" spans="1:8" ht="20.25" customHeight="1" x14ac:dyDescent="0.25">
      <c r="A332" s="26" t="s">
        <v>615</v>
      </c>
      <c r="B332" s="15" t="s">
        <v>120</v>
      </c>
      <c r="C332" s="27" t="s">
        <v>16</v>
      </c>
      <c r="D332" s="10">
        <v>5</v>
      </c>
      <c r="E332" s="62">
        <v>105</v>
      </c>
      <c r="F332" s="27" t="s">
        <v>16</v>
      </c>
      <c r="G332" s="10">
        <v>5</v>
      </c>
      <c r="H332" s="62">
        <v>105</v>
      </c>
    </row>
    <row r="333" spans="1:8" x14ac:dyDescent="0.25">
      <c r="A333" s="26" t="s">
        <v>616</v>
      </c>
      <c r="B333" s="53" t="s">
        <v>121</v>
      </c>
      <c r="C333" s="18" t="s">
        <v>16</v>
      </c>
      <c r="D333" s="18">
        <v>5</v>
      </c>
      <c r="E333" s="62">
        <v>756.31</v>
      </c>
      <c r="F333" s="18" t="s">
        <v>16</v>
      </c>
      <c r="G333" s="18">
        <v>5</v>
      </c>
      <c r="H333" s="62">
        <v>756.31</v>
      </c>
    </row>
    <row r="334" spans="1:8" x14ac:dyDescent="0.25">
      <c r="A334" s="26" t="s">
        <v>617</v>
      </c>
      <c r="B334" s="15" t="s">
        <v>122</v>
      </c>
      <c r="C334" s="18" t="s">
        <v>16</v>
      </c>
      <c r="D334" s="18">
        <v>21</v>
      </c>
      <c r="E334" s="57">
        <v>37.013550000000002</v>
      </c>
      <c r="F334" s="18" t="s">
        <v>16</v>
      </c>
      <c r="G334" s="18">
        <v>21</v>
      </c>
      <c r="H334" s="57">
        <v>37.013620000000003</v>
      </c>
    </row>
    <row r="335" spans="1:8" x14ac:dyDescent="0.25">
      <c r="A335" s="23" t="s">
        <v>618</v>
      </c>
      <c r="B335" s="28" t="s">
        <v>131</v>
      </c>
      <c r="C335" s="25"/>
      <c r="D335" s="10"/>
      <c r="E335" s="85">
        <f>SUM(E336:E342)</f>
        <v>5308.0628999999999</v>
      </c>
      <c r="F335" s="25"/>
      <c r="G335" s="10"/>
      <c r="H335" s="85">
        <f>SUM(H336:H342)</f>
        <v>5308.0629599999993</v>
      </c>
    </row>
    <row r="336" spans="1:8" ht="33" x14ac:dyDescent="0.25">
      <c r="A336" s="26" t="s">
        <v>619</v>
      </c>
      <c r="B336" s="15" t="s">
        <v>114</v>
      </c>
      <c r="C336" s="18" t="s">
        <v>16</v>
      </c>
      <c r="D336" s="18">
        <v>6</v>
      </c>
      <c r="E336" s="57">
        <v>2473.4639999999999</v>
      </c>
      <c r="F336" s="18" t="s">
        <v>16</v>
      </c>
      <c r="G336" s="18">
        <v>6</v>
      </c>
      <c r="H336" s="57">
        <v>2473.4639999999999</v>
      </c>
    </row>
    <row r="337" spans="1:8" x14ac:dyDescent="0.25">
      <c r="A337" s="26" t="s">
        <v>620</v>
      </c>
      <c r="B337" s="15" t="s">
        <v>115</v>
      </c>
      <c r="C337" s="18" t="s">
        <v>32</v>
      </c>
      <c r="D337" s="18">
        <v>6</v>
      </c>
      <c r="E337" s="62">
        <v>576.78599999999994</v>
      </c>
      <c r="F337" s="18" t="s">
        <v>32</v>
      </c>
      <c r="G337" s="18">
        <v>6</v>
      </c>
      <c r="H337" s="62">
        <v>576.78599999999994</v>
      </c>
    </row>
    <row r="338" spans="1:8" ht="16.5" customHeight="1" x14ac:dyDescent="0.25">
      <c r="A338" s="26" t="s">
        <v>621</v>
      </c>
      <c r="B338" s="15" t="s">
        <v>118</v>
      </c>
      <c r="C338" s="18" t="s">
        <v>16</v>
      </c>
      <c r="D338" s="18">
        <v>1</v>
      </c>
      <c r="E338" s="62">
        <v>447.69600000000003</v>
      </c>
      <c r="F338" s="18" t="s">
        <v>16</v>
      </c>
      <c r="G338" s="18">
        <v>1</v>
      </c>
      <c r="H338" s="62">
        <v>447.69600000000003</v>
      </c>
    </row>
    <row r="339" spans="1:8" ht="33" x14ac:dyDescent="0.25">
      <c r="A339" s="26" t="s">
        <v>622</v>
      </c>
      <c r="B339" s="15" t="s">
        <v>119</v>
      </c>
      <c r="C339" s="18" t="s">
        <v>32</v>
      </c>
      <c r="D339" s="18">
        <v>1</v>
      </c>
      <c r="E339" s="57">
        <v>917.08100000000002</v>
      </c>
      <c r="F339" s="18" t="s">
        <v>32</v>
      </c>
      <c r="G339" s="18">
        <v>1</v>
      </c>
      <c r="H339" s="57">
        <v>917.08100000000002</v>
      </c>
    </row>
    <row r="340" spans="1:8" x14ac:dyDescent="0.25">
      <c r="A340" s="26" t="s">
        <v>623</v>
      </c>
      <c r="B340" s="15" t="s">
        <v>120</v>
      </c>
      <c r="C340" s="27" t="s">
        <v>16</v>
      </c>
      <c r="D340" s="10">
        <v>5</v>
      </c>
      <c r="E340" s="62">
        <v>105</v>
      </c>
      <c r="F340" s="27" t="s">
        <v>16</v>
      </c>
      <c r="G340" s="10">
        <v>5</v>
      </c>
      <c r="H340" s="62">
        <v>105</v>
      </c>
    </row>
    <row r="341" spans="1:8" x14ac:dyDescent="0.25">
      <c r="A341" s="26" t="s">
        <v>624</v>
      </c>
      <c r="B341" s="53" t="s">
        <v>121</v>
      </c>
      <c r="C341" s="18" t="s">
        <v>16</v>
      </c>
      <c r="D341" s="18">
        <v>5</v>
      </c>
      <c r="E341" s="62">
        <v>756.31</v>
      </c>
      <c r="F341" s="18" t="s">
        <v>16</v>
      </c>
      <c r="G341" s="18">
        <v>5</v>
      </c>
      <c r="H341" s="62">
        <v>756.31</v>
      </c>
    </row>
    <row r="342" spans="1:8" ht="30.75" customHeight="1" x14ac:dyDescent="0.25">
      <c r="A342" s="26" t="s">
        <v>625</v>
      </c>
      <c r="B342" s="15" t="s">
        <v>122</v>
      </c>
      <c r="C342" s="18" t="s">
        <v>16</v>
      </c>
      <c r="D342" s="18">
        <v>18</v>
      </c>
      <c r="E342" s="57">
        <v>31.725899999999999</v>
      </c>
      <c r="F342" s="18" t="s">
        <v>16</v>
      </c>
      <c r="G342" s="18">
        <v>18</v>
      </c>
      <c r="H342" s="57">
        <v>31.725960000000001</v>
      </c>
    </row>
    <row r="343" spans="1:8" x14ac:dyDescent="0.25">
      <c r="A343" s="23" t="s">
        <v>626</v>
      </c>
      <c r="B343" s="28" t="s">
        <v>135</v>
      </c>
      <c r="C343" s="25"/>
      <c r="D343" s="10"/>
      <c r="E343" s="85">
        <f>SUM(E344:E353)</f>
        <v>9378.4596199999996</v>
      </c>
      <c r="F343" s="25"/>
      <c r="G343" s="10"/>
      <c r="H343" s="85">
        <f>SUM(H344:H353)</f>
        <v>9378.459829999998</v>
      </c>
    </row>
    <row r="344" spans="1:8" ht="28.5" customHeight="1" x14ac:dyDescent="0.25">
      <c r="A344" s="26" t="s">
        <v>627</v>
      </c>
      <c r="B344" s="15" t="s">
        <v>114</v>
      </c>
      <c r="C344" s="18" t="s">
        <v>16</v>
      </c>
      <c r="D344" s="18">
        <v>15</v>
      </c>
      <c r="E344" s="62">
        <v>6214.6049999999996</v>
      </c>
      <c r="F344" s="18" t="s">
        <v>16</v>
      </c>
      <c r="G344" s="18">
        <v>15</v>
      </c>
      <c r="H344" s="62">
        <v>6214.6049999999996</v>
      </c>
    </row>
    <row r="345" spans="1:8" x14ac:dyDescent="0.25">
      <c r="A345" s="26" t="s">
        <v>628</v>
      </c>
      <c r="B345" s="15" t="s">
        <v>115</v>
      </c>
      <c r="C345" s="18" t="s">
        <v>32</v>
      </c>
      <c r="D345" s="18">
        <v>15</v>
      </c>
      <c r="E345" s="62">
        <v>1441.9649999999999</v>
      </c>
      <c r="F345" s="18" t="s">
        <v>32</v>
      </c>
      <c r="G345" s="18">
        <v>15</v>
      </c>
      <c r="H345" s="62">
        <v>1441.9649999999999</v>
      </c>
    </row>
    <row r="346" spans="1:8" x14ac:dyDescent="0.25">
      <c r="A346" s="26" t="s">
        <v>629</v>
      </c>
      <c r="B346" s="15" t="s">
        <v>116</v>
      </c>
      <c r="C346" s="27" t="s">
        <v>16</v>
      </c>
      <c r="D346" s="10">
        <v>15</v>
      </c>
      <c r="E346" s="62">
        <v>370.5</v>
      </c>
      <c r="F346" s="27" t="s">
        <v>16</v>
      </c>
      <c r="G346" s="10">
        <v>15</v>
      </c>
      <c r="H346" s="62">
        <v>370.5</v>
      </c>
    </row>
    <row r="347" spans="1:8" x14ac:dyDescent="0.25">
      <c r="A347" s="26" t="s">
        <v>630</v>
      </c>
      <c r="B347" s="15" t="s">
        <v>211</v>
      </c>
      <c r="C347" s="18" t="s">
        <v>16</v>
      </c>
      <c r="D347" s="18">
        <v>15</v>
      </c>
      <c r="E347" s="62">
        <v>140.75899999999999</v>
      </c>
      <c r="F347" s="18" t="s">
        <v>16</v>
      </c>
      <c r="G347" s="18">
        <v>15</v>
      </c>
      <c r="H347" s="62">
        <v>140.75880000000001</v>
      </c>
    </row>
    <row r="348" spans="1:8" x14ac:dyDescent="0.25">
      <c r="A348" s="26" t="s">
        <v>631</v>
      </c>
      <c r="B348" s="15" t="s">
        <v>136</v>
      </c>
      <c r="C348" s="45" t="s">
        <v>16</v>
      </c>
      <c r="D348" s="18">
        <v>39</v>
      </c>
      <c r="E348" s="49">
        <v>44.737870000000001</v>
      </c>
      <c r="F348" s="45" t="s">
        <v>16</v>
      </c>
      <c r="G348" s="18">
        <v>39</v>
      </c>
      <c r="H348" s="49">
        <v>44.737870000000001</v>
      </c>
    </row>
    <row r="349" spans="1:8" x14ac:dyDescent="0.25">
      <c r="A349" s="26" t="s">
        <v>632</v>
      </c>
      <c r="B349" s="15" t="s">
        <v>633</v>
      </c>
      <c r="C349" s="45" t="s">
        <v>16</v>
      </c>
      <c r="D349" s="18">
        <v>6</v>
      </c>
      <c r="E349" s="49">
        <v>18.664000000000001</v>
      </c>
      <c r="F349" s="45" t="s">
        <v>16</v>
      </c>
      <c r="G349" s="18">
        <v>6</v>
      </c>
      <c r="H349" s="49">
        <v>18.663969999999999</v>
      </c>
    </row>
    <row r="350" spans="1:8" ht="28.5" customHeight="1" x14ac:dyDescent="0.25">
      <c r="A350" s="26" t="s">
        <v>634</v>
      </c>
      <c r="B350" s="15" t="s">
        <v>122</v>
      </c>
      <c r="C350" s="18" t="s">
        <v>16</v>
      </c>
      <c r="D350" s="18">
        <v>45</v>
      </c>
      <c r="E350" s="57">
        <v>79.314750000000004</v>
      </c>
      <c r="F350" s="18" t="s">
        <v>16</v>
      </c>
      <c r="G350" s="18">
        <v>45</v>
      </c>
      <c r="H350" s="57">
        <v>79.314909999999998</v>
      </c>
    </row>
    <row r="351" spans="1:8" x14ac:dyDescent="0.25">
      <c r="A351" s="26" t="s">
        <v>635</v>
      </c>
      <c r="B351" s="15" t="s">
        <v>137</v>
      </c>
      <c r="C351" s="18" t="s">
        <v>16</v>
      </c>
      <c r="D351" s="18">
        <v>45</v>
      </c>
      <c r="E351" s="62">
        <v>116.55</v>
      </c>
      <c r="F351" s="18" t="s">
        <v>16</v>
      </c>
      <c r="G351" s="18">
        <v>45</v>
      </c>
      <c r="H351" s="62">
        <v>116.55</v>
      </c>
    </row>
    <row r="352" spans="1:8" x14ac:dyDescent="0.25">
      <c r="A352" s="26" t="s">
        <v>636</v>
      </c>
      <c r="B352" s="15" t="s">
        <v>139</v>
      </c>
      <c r="C352" s="18" t="s">
        <v>16</v>
      </c>
      <c r="D352" s="18">
        <v>135</v>
      </c>
      <c r="E352" s="62">
        <v>565.65</v>
      </c>
      <c r="F352" s="18" t="s">
        <v>16</v>
      </c>
      <c r="G352" s="18">
        <v>135</v>
      </c>
      <c r="H352" s="62">
        <v>565.65</v>
      </c>
    </row>
    <row r="353" spans="1:8" x14ac:dyDescent="0.25">
      <c r="A353" s="26" t="s">
        <v>637</v>
      </c>
      <c r="B353" s="15" t="s">
        <v>138</v>
      </c>
      <c r="C353" s="18" t="s">
        <v>16</v>
      </c>
      <c r="D353" s="18">
        <v>90</v>
      </c>
      <c r="E353" s="62">
        <v>385.714</v>
      </c>
      <c r="F353" s="18" t="s">
        <v>16</v>
      </c>
      <c r="G353" s="18">
        <v>90</v>
      </c>
      <c r="H353" s="62">
        <v>385.71427999999997</v>
      </c>
    </row>
    <row r="354" spans="1:8" x14ac:dyDescent="0.25">
      <c r="A354" s="23" t="s">
        <v>638</v>
      </c>
      <c r="B354" s="28" t="s">
        <v>132</v>
      </c>
      <c r="C354" s="25"/>
      <c r="D354" s="10"/>
      <c r="E354" s="85">
        <f>SUM(E355:E361)</f>
        <v>4905.6909500000002</v>
      </c>
      <c r="F354" s="25"/>
      <c r="G354" s="10"/>
      <c r="H354" s="85">
        <f>SUM(H355:H361)</f>
        <v>4905.6905999999999</v>
      </c>
    </row>
    <row r="355" spans="1:8" ht="31.5" customHeight="1" x14ac:dyDescent="0.25">
      <c r="A355" s="26" t="s">
        <v>639</v>
      </c>
      <c r="B355" s="15" t="s">
        <v>114</v>
      </c>
      <c r="C355" s="18" t="s">
        <v>16</v>
      </c>
      <c r="D355" s="18">
        <v>5</v>
      </c>
      <c r="E355" s="57">
        <v>2071.5349999999999</v>
      </c>
      <c r="F355" s="18" t="s">
        <v>16</v>
      </c>
      <c r="G355" s="18">
        <v>5</v>
      </c>
      <c r="H355" s="57">
        <v>2071.5349999999999</v>
      </c>
    </row>
    <row r="356" spans="1:8" x14ac:dyDescent="0.25">
      <c r="A356" s="26" t="s">
        <v>640</v>
      </c>
      <c r="B356" s="15" t="s">
        <v>115</v>
      </c>
      <c r="C356" s="18" t="s">
        <v>32</v>
      </c>
      <c r="D356" s="18">
        <v>5</v>
      </c>
      <c r="E356" s="62">
        <v>480.65499999999997</v>
      </c>
      <c r="F356" s="18" t="s">
        <v>32</v>
      </c>
      <c r="G356" s="18">
        <v>5</v>
      </c>
      <c r="H356" s="62">
        <v>480.65499999999997</v>
      </c>
    </row>
    <row r="357" spans="1:8" x14ac:dyDescent="0.25">
      <c r="A357" s="26" t="s">
        <v>641</v>
      </c>
      <c r="B357" s="15" t="s">
        <v>116</v>
      </c>
      <c r="C357" s="27" t="s">
        <v>16</v>
      </c>
      <c r="D357" s="10">
        <v>5</v>
      </c>
      <c r="E357" s="62">
        <v>123.5</v>
      </c>
      <c r="F357" s="27" t="s">
        <v>16</v>
      </c>
      <c r="G357" s="10">
        <v>5</v>
      </c>
      <c r="H357" s="62">
        <v>123.5</v>
      </c>
    </row>
    <row r="358" spans="1:8" x14ac:dyDescent="0.25">
      <c r="A358" s="26" t="s">
        <v>642</v>
      </c>
      <c r="B358" s="15" t="s">
        <v>211</v>
      </c>
      <c r="C358" s="18" t="s">
        <v>16</v>
      </c>
      <c r="D358" s="18">
        <v>5</v>
      </c>
      <c r="E358" s="62">
        <v>46.92</v>
      </c>
      <c r="F358" s="18" t="s">
        <v>16</v>
      </c>
      <c r="G358" s="18">
        <v>5</v>
      </c>
      <c r="H358" s="62">
        <v>46.919600000000003</v>
      </c>
    </row>
    <row r="359" spans="1:8" x14ac:dyDescent="0.25">
      <c r="A359" s="26" t="s">
        <v>643</v>
      </c>
      <c r="B359" s="15" t="s">
        <v>111</v>
      </c>
      <c r="C359" s="18" t="s">
        <v>103</v>
      </c>
      <c r="D359" s="18">
        <v>1.5</v>
      </c>
      <c r="E359" s="62">
        <v>2142.857</v>
      </c>
      <c r="F359" s="18" t="s">
        <v>103</v>
      </c>
      <c r="G359" s="18">
        <v>1.5</v>
      </c>
      <c r="H359" s="62">
        <v>2142.857</v>
      </c>
    </row>
    <row r="360" spans="1:8" x14ac:dyDescent="0.25">
      <c r="A360" s="26" t="s">
        <v>644</v>
      </c>
      <c r="B360" s="15" t="s">
        <v>291</v>
      </c>
      <c r="C360" s="18" t="s">
        <v>16</v>
      </c>
      <c r="D360" s="18">
        <v>8</v>
      </c>
      <c r="E360" s="62">
        <v>13.7857</v>
      </c>
      <c r="F360" s="18" t="s">
        <v>16</v>
      </c>
      <c r="G360" s="18">
        <v>8</v>
      </c>
      <c r="H360" s="62">
        <v>13.7857</v>
      </c>
    </row>
    <row r="361" spans="1:8" ht="28.5" customHeight="1" x14ac:dyDescent="0.25">
      <c r="A361" s="26" t="s">
        <v>645</v>
      </c>
      <c r="B361" s="15" t="s">
        <v>122</v>
      </c>
      <c r="C361" s="18" t="s">
        <v>16</v>
      </c>
      <c r="D361" s="18">
        <v>15</v>
      </c>
      <c r="E361" s="57">
        <v>26.43825</v>
      </c>
      <c r="F361" s="18" t="s">
        <v>16</v>
      </c>
      <c r="G361" s="18">
        <v>15</v>
      </c>
      <c r="H361" s="57">
        <v>26.438300000000002</v>
      </c>
    </row>
    <row r="362" spans="1:8" x14ac:dyDescent="0.25">
      <c r="A362" s="23" t="s">
        <v>646</v>
      </c>
      <c r="B362" s="28" t="s">
        <v>212</v>
      </c>
      <c r="C362" s="25"/>
      <c r="D362" s="10"/>
      <c r="E362" s="85">
        <f>SUM(E363:E369)</f>
        <v>9198.5077499999989</v>
      </c>
      <c r="F362" s="25"/>
      <c r="G362" s="10"/>
      <c r="H362" s="85">
        <f>SUM(H363:H369)</f>
        <v>9198.5080399999988</v>
      </c>
    </row>
    <row r="363" spans="1:8" ht="33" x14ac:dyDescent="0.25">
      <c r="A363" s="26" t="s">
        <v>647</v>
      </c>
      <c r="B363" s="15" t="s">
        <v>114</v>
      </c>
      <c r="C363" s="18" t="s">
        <v>16</v>
      </c>
      <c r="D363" s="18">
        <v>15</v>
      </c>
      <c r="E363" s="57">
        <v>6214.6049999999996</v>
      </c>
      <c r="F363" s="18" t="s">
        <v>16</v>
      </c>
      <c r="G363" s="18">
        <v>15</v>
      </c>
      <c r="H363" s="57">
        <v>6214.6049999999996</v>
      </c>
    </row>
    <row r="364" spans="1:8" x14ac:dyDescent="0.25">
      <c r="A364" s="26" t="s">
        <v>648</v>
      </c>
      <c r="B364" s="15" t="s">
        <v>115</v>
      </c>
      <c r="C364" s="18" t="s">
        <v>32</v>
      </c>
      <c r="D364" s="18">
        <v>15</v>
      </c>
      <c r="E364" s="62">
        <v>1441.9649999999999</v>
      </c>
      <c r="F364" s="18" t="s">
        <v>32</v>
      </c>
      <c r="G364" s="18">
        <v>15</v>
      </c>
      <c r="H364" s="62">
        <v>1441.9649999999999</v>
      </c>
    </row>
    <row r="365" spans="1:8" x14ac:dyDescent="0.25">
      <c r="A365" s="26" t="s">
        <v>649</v>
      </c>
      <c r="B365" s="15" t="s">
        <v>116</v>
      </c>
      <c r="C365" s="27" t="s">
        <v>16</v>
      </c>
      <c r="D365" s="10">
        <v>15</v>
      </c>
      <c r="E365" s="62">
        <v>370.5</v>
      </c>
      <c r="F365" s="27" t="s">
        <v>16</v>
      </c>
      <c r="G365" s="10">
        <v>15</v>
      </c>
      <c r="H365" s="62">
        <v>370.5</v>
      </c>
    </row>
    <row r="366" spans="1:8" x14ac:dyDescent="0.25">
      <c r="A366" s="26" t="s">
        <v>650</v>
      </c>
      <c r="B366" s="15" t="s">
        <v>211</v>
      </c>
      <c r="C366" s="18" t="s">
        <v>16</v>
      </c>
      <c r="D366" s="18">
        <v>15</v>
      </c>
      <c r="E366" s="62">
        <v>140.75899999999999</v>
      </c>
      <c r="F366" s="18" t="s">
        <v>16</v>
      </c>
      <c r="G366" s="18">
        <v>15</v>
      </c>
      <c r="H366" s="62">
        <v>140.75899999999999</v>
      </c>
    </row>
    <row r="367" spans="1:8" x14ac:dyDescent="0.25">
      <c r="A367" s="26" t="s">
        <v>651</v>
      </c>
      <c r="B367" s="15" t="s">
        <v>122</v>
      </c>
      <c r="C367" s="18" t="s">
        <v>16</v>
      </c>
      <c r="D367" s="18">
        <v>45</v>
      </c>
      <c r="E367" s="62">
        <v>79.314750000000004</v>
      </c>
      <c r="F367" s="18" t="s">
        <v>16</v>
      </c>
      <c r="G367" s="18">
        <v>45</v>
      </c>
      <c r="H367" s="62">
        <v>79.314750000000004</v>
      </c>
    </row>
    <row r="368" spans="1:8" x14ac:dyDescent="0.25">
      <c r="A368" s="26" t="s">
        <v>652</v>
      </c>
      <c r="B368" s="15" t="s">
        <v>139</v>
      </c>
      <c r="C368" s="18" t="s">
        <v>16</v>
      </c>
      <c r="D368" s="18">
        <v>135</v>
      </c>
      <c r="E368" s="62">
        <v>565.65</v>
      </c>
      <c r="F368" s="18" t="s">
        <v>16</v>
      </c>
      <c r="G368" s="18">
        <v>135</v>
      </c>
      <c r="H368" s="62">
        <v>565.65</v>
      </c>
    </row>
    <row r="369" spans="1:8" x14ac:dyDescent="0.25">
      <c r="A369" s="26" t="s">
        <v>653</v>
      </c>
      <c r="B369" s="15" t="s">
        <v>138</v>
      </c>
      <c r="C369" s="18" t="s">
        <v>16</v>
      </c>
      <c r="D369" s="18">
        <v>90</v>
      </c>
      <c r="E369" s="62">
        <v>385.714</v>
      </c>
      <c r="F369" s="18" t="s">
        <v>16</v>
      </c>
      <c r="G369" s="18">
        <v>90</v>
      </c>
      <c r="H369" s="62">
        <v>385.71429000000001</v>
      </c>
    </row>
    <row r="370" spans="1:8" x14ac:dyDescent="0.25">
      <c r="A370" s="23" t="s">
        <v>654</v>
      </c>
      <c r="B370" s="28" t="s">
        <v>140</v>
      </c>
      <c r="C370" s="25"/>
      <c r="D370" s="10"/>
      <c r="E370" s="85">
        <f>SUM(E371:E375)</f>
        <v>5498.0954999999994</v>
      </c>
      <c r="F370" s="25"/>
      <c r="G370" s="10"/>
      <c r="H370" s="85">
        <f>SUM(H371:H375)</f>
        <v>5498.0954999999994</v>
      </c>
    </row>
    <row r="371" spans="1:8" ht="15.75" customHeight="1" x14ac:dyDescent="0.25">
      <c r="A371" s="26" t="s">
        <v>655</v>
      </c>
      <c r="B371" s="15" t="s">
        <v>114</v>
      </c>
      <c r="C371" s="18" t="s">
        <v>16</v>
      </c>
      <c r="D371" s="18">
        <v>10</v>
      </c>
      <c r="E371" s="57">
        <v>4143.07</v>
      </c>
      <c r="F371" s="18" t="s">
        <v>16</v>
      </c>
      <c r="G371" s="18">
        <v>10</v>
      </c>
      <c r="H371" s="57">
        <v>4143.07</v>
      </c>
    </row>
    <row r="372" spans="1:8" x14ac:dyDescent="0.25">
      <c r="A372" s="26" t="s">
        <v>656</v>
      </c>
      <c r="B372" s="15" t="s">
        <v>115</v>
      </c>
      <c r="C372" s="18" t="s">
        <v>32</v>
      </c>
      <c r="D372" s="18">
        <v>10</v>
      </c>
      <c r="E372" s="62">
        <v>961.31</v>
      </c>
      <c r="F372" s="18" t="s">
        <v>32</v>
      </c>
      <c r="G372" s="18">
        <v>10</v>
      </c>
      <c r="H372" s="62">
        <v>961.31</v>
      </c>
    </row>
    <row r="373" spans="1:8" x14ac:dyDescent="0.25">
      <c r="A373" s="26" t="s">
        <v>657</v>
      </c>
      <c r="B373" s="15" t="s">
        <v>116</v>
      </c>
      <c r="C373" s="27" t="s">
        <v>16</v>
      </c>
      <c r="D373" s="10">
        <v>10</v>
      </c>
      <c r="E373" s="62">
        <v>247</v>
      </c>
      <c r="F373" s="27" t="s">
        <v>16</v>
      </c>
      <c r="G373" s="10">
        <v>10</v>
      </c>
      <c r="H373" s="62">
        <v>247</v>
      </c>
    </row>
    <row r="374" spans="1:8" x14ac:dyDescent="0.25">
      <c r="A374" s="26" t="s">
        <v>658</v>
      </c>
      <c r="B374" s="15" t="s">
        <v>211</v>
      </c>
      <c r="C374" s="18" t="s">
        <v>16</v>
      </c>
      <c r="D374" s="18">
        <v>10</v>
      </c>
      <c r="E374" s="62">
        <v>93.838999999999999</v>
      </c>
      <c r="F374" s="18" t="s">
        <v>16</v>
      </c>
      <c r="G374" s="18">
        <v>10</v>
      </c>
      <c r="H374" s="62">
        <v>93.838999999999999</v>
      </c>
    </row>
    <row r="375" spans="1:8" x14ac:dyDescent="0.25">
      <c r="A375" s="26" t="s">
        <v>659</v>
      </c>
      <c r="B375" s="15" t="s">
        <v>122</v>
      </c>
      <c r="C375" s="18" t="s">
        <v>16</v>
      </c>
      <c r="D375" s="18">
        <v>30</v>
      </c>
      <c r="E375" s="62">
        <v>52.8765</v>
      </c>
      <c r="F375" s="18" t="s">
        <v>16</v>
      </c>
      <c r="G375" s="18">
        <v>30</v>
      </c>
      <c r="H375" s="62">
        <v>52.8765</v>
      </c>
    </row>
    <row r="376" spans="1:8" x14ac:dyDescent="0.25">
      <c r="A376" s="23" t="s">
        <v>660</v>
      </c>
      <c r="B376" s="28" t="s">
        <v>134</v>
      </c>
      <c r="C376" s="25"/>
      <c r="D376" s="10"/>
      <c r="E376" s="85">
        <f>SUM(E377:E381)</f>
        <v>2749.0478499999999</v>
      </c>
      <c r="F376" s="25"/>
      <c r="G376" s="10"/>
      <c r="H376" s="85">
        <f>SUM(H377:H381)</f>
        <v>2749.0478499999999</v>
      </c>
    </row>
    <row r="377" spans="1:8" ht="33" x14ac:dyDescent="0.25">
      <c r="A377" s="26" t="s">
        <v>661</v>
      </c>
      <c r="B377" s="15" t="s">
        <v>114</v>
      </c>
      <c r="C377" s="18" t="s">
        <v>16</v>
      </c>
      <c r="D377" s="18">
        <v>5</v>
      </c>
      <c r="E377" s="57">
        <v>2071.5349999999999</v>
      </c>
      <c r="F377" s="18" t="s">
        <v>16</v>
      </c>
      <c r="G377" s="18">
        <v>5</v>
      </c>
      <c r="H377" s="57">
        <v>2071.5349999999999</v>
      </c>
    </row>
    <row r="378" spans="1:8" x14ac:dyDescent="0.25">
      <c r="A378" s="26" t="s">
        <v>662</v>
      </c>
      <c r="B378" s="15" t="s">
        <v>115</v>
      </c>
      <c r="C378" s="18" t="s">
        <v>32</v>
      </c>
      <c r="D378" s="18">
        <v>5</v>
      </c>
      <c r="E378" s="62">
        <v>480.65499999999997</v>
      </c>
      <c r="F378" s="18" t="s">
        <v>32</v>
      </c>
      <c r="G378" s="18">
        <v>5</v>
      </c>
      <c r="H378" s="62">
        <v>480.65499999999997</v>
      </c>
    </row>
    <row r="379" spans="1:8" ht="15.75" customHeight="1" x14ac:dyDescent="0.25">
      <c r="A379" s="26" t="s">
        <v>663</v>
      </c>
      <c r="B379" s="15" t="s">
        <v>116</v>
      </c>
      <c r="C379" s="27" t="s">
        <v>16</v>
      </c>
      <c r="D379" s="10">
        <v>5</v>
      </c>
      <c r="E379" s="62">
        <v>123.5</v>
      </c>
      <c r="F379" s="27" t="s">
        <v>16</v>
      </c>
      <c r="G379" s="10">
        <v>5</v>
      </c>
      <c r="H379" s="62">
        <v>123.5</v>
      </c>
    </row>
    <row r="380" spans="1:8" x14ac:dyDescent="0.25">
      <c r="A380" s="26" t="s">
        <v>664</v>
      </c>
      <c r="B380" s="15" t="s">
        <v>211</v>
      </c>
      <c r="C380" s="18" t="s">
        <v>16</v>
      </c>
      <c r="D380" s="18">
        <v>5</v>
      </c>
      <c r="E380" s="62">
        <v>46.919600000000003</v>
      </c>
      <c r="F380" s="18" t="s">
        <v>16</v>
      </c>
      <c r="G380" s="18">
        <v>5</v>
      </c>
      <c r="H380" s="62">
        <v>46.919600000000003</v>
      </c>
    </row>
    <row r="381" spans="1:8" x14ac:dyDescent="0.25">
      <c r="A381" s="26" t="s">
        <v>665</v>
      </c>
      <c r="B381" s="15" t="s">
        <v>122</v>
      </c>
      <c r="C381" s="18" t="s">
        <v>16</v>
      </c>
      <c r="D381" s="18">
        <v>15</v>
      </c>
      <c r="E381" s="62">
        <v>26.43825</v>
      </c>
      <c r="F381" s="18" t="s">
        <v>16</v>
      </c>
      <c r="G381" s="18">
        <v>15</v>
      </c>
      <c r="H381" s="62">
        <v>26.43825</v>
      </c>
    </row>
    <row r="382" spans="1:8" x14ac:dyDescent="0.25">
      <c r="A382" s="23" t="s">
        <v>666</v>
      </c>
      <c r="B382" s="28" t="s">
        <v>141</v>
      </c>
      <c r="C382" s="25"/>
      <c r="D382" s="10"/>
      <c r="E382" s="85">
        <f>SUM(E383:E390)</f>
        <v>8271.8814000000002</v>
      </c>
      <c r="F382" s="25"/>
      <c r="G382" s="10"/>
      <c r="H382" s="85">
        <f>SUM(H383:H390)</f>
        <v>8271.8807300000008</v>
      </c>
    </row>
    <row r="383" spans="1:8" ht="33" x14ac:dyDescent="0.25">
      <c r="A383" s="26" t="s">
        <v>667</v>
      </c>
      <c r="B383" s="15" t="s">
        <v>114</v>
      </c>
      <c r="C383" s="18" t="s">
        <v>16</v>
      </c>
      <c r="D383" s="18">
        <v>10</v>
      </c>
      <c r="E383" s="57">
        <v>4143.07</v>
      </c>
      <c r="F383" s="18" t="s">
        <v>16</v>
      </c>
      <c r="G383" s="18">
        <v>10</v>
      </c>
      <c r="H383" s="57">
        <v>4143.07</v>
      </c>
    </row>
    <row r="384" spans="1:8" x14ac:dyDescent="0.25">
      <c r="A384" s="26" t="s">
        <v>668</v>
      </c>
      <c r="B384" s="15" t="s">
        <v>115</v>
      </c>
      <c r="C384" s="18" t="s">
        <v>32</v>
      </c>
      <c r="D384" s="18">
        <v>10</v>
      </c>
      <c r="E384" s="62">
        <v>961.31</v>
      </c>
      <c r="F384" s="18" t="s">
        <v>32</v>
      </c>
      <c r="G384" s="18">
        <v>10</v>
      </c>
      <c r="H384" s="62">
        <v>961.31</v>
      </c>
    </row>
    <row r="385" spans="1:8" x14ac:dyDescent="0.25">
      <c r="A385" s="26" t="s">
        <v>669</v>
      </c>
      <c r="B385" s="15" t="s">
        <v>116</v>
      </c>
      <c r="C385" s="27" t="s">
        <v>16</v>
      </c>
      <c r="D385" s="10">
        <v>10</v>
      </c>
      <c r="E385" s="62">
        <v>247</v>
      </c>
      <c r="F385" s="27" t="s">
        <v>16</v>
      </c>
      <c r="G385" s="10">
        <v>10</v>
      </c>
      <c r="H385" s="62">
        <v>247</v>
      </c>
    </row>
    <row r="386" spans="1:8" x14ac:dyDescent="0.25">
      <c r="A386" s="26" t="s">
        <v>670</v>
      </c>
      <c r="B386" s="15" t="s">
        <v>211</v>
      </c>
      <c r="C386" s="18" t="s">
        <v>16</v>
      </c>
      <c r="D386" s="18">
        <v>10</v>
      </c>
      <c r="E386" s="62">
        <v>93.839200000000005</v>
      </c>
      <c r="F386" s="18" t="s">
        <v>16</v>
      </c>
      <c r="G386" s="18">
        <v>10</v>
      </c>
      <c r="H386" s="62">
        <v>93.839200000000005</v>
      </c>
    </row>
    <row r="387" spans="1:8" ht="30.75" customHeight="1" x14ac:dyDescent="0.25">
      <c r="A387" s="26" t="s">
        <v>671</v>
      </c>
      <c r="B387" s="15" t="s">
        <v>111</v>
      </c>
      <c r="C387" s="18" t="s">
        <v>103</v>
      </c>
      <c r="D387" s="18">
        <v>1.5</v>
      </c>
      <c r="E387" s="57">
        <v>2142.857</v>
      </c>
      <c r="F387" s="18" t="s">
        <v>103</v>
      </c>
      <c r="G387" s="18">
        <v>1.5</v>
      </c>
      <c r="H387" s="57">
        <v>2142.8564900000001</v>
      </c>
    </row>
    <row r="388" spans="1:8" x14ac:dyDescent="0.25">
      <c r="A388" s="26" t="s">
        <v>672</v>
      </c>
      <c r="B388" s="15" t="s">
        <v>291</v>
      </c>
      <c r="C388" s="18" t="s">
        <v>16</v>
      </c>
      <c r="D388" s="18">
        <v>8</v>
      </c>
      <c r="E388" s="62">
        <v>13.7857</v>
      </c>
      <c r="F388" s="18" t="s">
        <v>16</v>
      </c>
      <c r="G388" s="18">
        <v>8</v>
      </c>
      <c r="H388" s="62">
        <v>13.785679999999999</v>
      </c>
    </row>
    <row r="389" spans="1:8" x14ac:dyDescent="0.25">
      <c r="A389" s="26" t="s">
        <v>673</v>
      </c>
      <c r="B389" s="15" t="s">
        <v>122</v>
      </c>
      <c r="C389" s="18" t="s">
        <v>16</v>
      </c>
      <c r="D389" s="18">
        <v>30</v>
      </c>
      <c r="E389" s="62">
        <v>52.8765</v>
      </c>
      <c r="F389" s="18" t="s">
        <v>16</v>
      </c>
      <c r="G389" s="18">
        <v>30</v>
      </c>
      <c r="H389" s="62">
        <v>52.8765</v>
      </c>
    </row>
    <row r="390" spans="1:8" x14ac:dyDescent="0.25">
      <c r="A390" s="26" t="s">
        <v>674</v>
      </c>
      <c r="B390" s="15" t="s">
        <v>138</v>
      </c>
      <c r="C390" s="18" t="s">
        <v>16</v>
      </c>
      <c r="D390" s="18">
        <v>144</v>
      </c>
      <c r="E390" s="57">
        <v>617.14300000000003</v>
      </c>
      <c r="F390" s="18" t="s">
        <v>16</v>
      </c>
      <c r="G390" s="18">
        <v>144</v>
      </c>
      <c r="H390" s="57">
        <f>257.14286+360</f>
        <v>617.14285999999993</v>
      </c>
    </row>
    <row r="391" spans="1:8" ht="33" x14ac:dyDescent="0.25">
      <c r="A391" s="23" t="s">
        <v>675</v>
      </c>
      <c r="B391" s="28" t="s">
        <v>142</v>
      </c>
      <c r="C391" s="25"/>
      <c r="D391" s="10"/>
      <c r="E391" s="82">
        <f>SUM(E392)</f>
        <v>44.25</v>
      </c>
      <c r="F391" s="25"/>
      <c r="G391" s="10"/>
      <c r="H391" s="82">
        <f>SUM(H392)</f>
        <v>44.25</v>
      </c>
    </row>
    <row r="392" spans="1:8" x14ac:dyDescent="0.25">
      <c r="A392" s="26" t="s">
        <v>676</v>
      </c>
      <c r="B392" s="15" t="s">
        <v>143</v>
      </c>
      <c r="C392" s="27" t="s">
        <v>103</v>
      </c>
      <c r="D392" s="10">
        <v>0.75</v>
      </c>
      <c r="E392" s="62">
        <v>44.25</v>
      </c>
      <c r="F392" s="27" t="s">
        <v>103</v>
      </c>
      <c r="G392" s="10">
        <v>0.75</v>
      </c>
      <c r="H392" s="62">
        <v>44.25</v>
      </c>
    </row>
    <row r="393" spans="1:8" ht="28.5" customHeight="1" x14ac:dyDescent="0.25">
      <c r="A393" s="23" t="s">
        <v>677</v>
      </c>
      <c r="B393" s="28" t="s">
        <v>144</v>
      </c>
      <c r="C393" s="25"/>
      <c r="D393" s="10"/>
      <c r="E393" s="82">
        <f>SUM(E394:E397)</f>
        <v>699.26199999999994</v>
      </c>
      <c r="F393" s="25"/>
      <c r="G393" s="10"/>
      <c r="H393" s="82">
        <f>SUM(H394:H397)</f>
        <v>699.26240999999993</v>
      </c>
    </row>
    <row r="394" spans="1:8" ht="33" x14ac:dyDescent="0.25">
      <c r="A394" s="26" t="s">
        <v>678</v>
      </c>
      <c r="B394" s="33" t="s">
        <v>145</v>
      </c>
      <c r="C394" s="18" t="s">
        <v>16</v>
      </c>
      <c r="D394" s="18">
        <v>5</v>
      </c>
      <c r="E394" s="57">
        <v>495.495</v>
      </c>
      <c r="F394" s="18" t="s">
        <v>16</v>
      </c>
      <c r="G394" s="18">
        <v>5</v>
      </c>
      <c r="H394" s="57">
        <v>495.495</v>
      </c>
    </row>
    <row r="395" spans="1:8" x14ac:dyDescent="0.25">
      <c r="A395" s="26" t="s">
        <v>679</v>
      </c>
      <c r="B395" s="33" t="s">
        <v>146</v>
      </c>
      <c r="C395" s="18" t="s">
        <v>32</v>
      </c>
      <c r="D395" s="18">
        <v>5</v>
      </c>
      <c r="E395" s="57">
        <v>154.80500000000001</v>
      </c>
      <c r="F395" s="18" t="s">
        <v>32</v>
      </c>
      <c r="G395" s="18">
        <v>5</v>
      </c>
      <c r="H395" s="57">
        <v>154.80500000000001</v>
      </c>
    </row>
    <row r="396" spans="1:8" x14ac:dyDescent="0.25">
      <c r="A396" s="26" t="s">
        <v>680</v>
      </c>
      <c r="B396" s="33" t="s">
        <v>147</v>
      </c>
      <c r="C396" s="18" t="s">
        <v>16</v>
      </c>
      <c r="D396" s="18">
        <v>15</v>
      </c>
      <c r="E396" s="62">
        <v>48.225000000000001</v>
      </c>
      <c r="F396" s="18" t="s">
        <v>16</v>
      </c>
      <c r="G396" s="18">
        <v>15</v>
      </c>
      <c r="H396" s="62">
        <v>48.225000000000001</v>
      </c>
    </row>
    <row r="397" spans="1:8" x14ac:dyDescent="0.25">
      <c r="A397" s="26" t="s">
        <v>681</v>
      </c>
      <c r="B397" s="33" t="s">
        <v>148</v>
      </c>
      <c r="C397" s="18" t="s">
        <v>16</v>
      </c>
      <c r="D397" s="18">
        <v>15</v>
      </c>
      <c r="E397" s="62">
        <v>0.73699999999999999</v>
      </c>
      <c r="F397" s="18" t="s">
        <v>16</v>
      </c>
      <c r="G397" s="18">
        <v>15</v>
      </c>
      <c r="H397" s="62">
        <v>0.73741000000000001</v>
      </c>
    </row>
    <row r="398" spans="1:8" ht="33" x14ac:dyDescent="0.25">
      <c r="A398" s="23" t="s">
        <v>682</v>
      </c>
      <c r="B398" s="28" t="s">
        <v>149</v>
      </c>
      <c r="C398" s="25"/>
      <c r="D398" s="10"/>
      <c r="E398" s="82">
        <f>SUM(E399:E402)</f>
        <v>699.26199999999994</v>
      </c>
      <c r="F398" s="25"/>
      <c r="G398" s="10"/>
      <c r="H398" s="82">
        <f>SUM(H399:H402)</f>
        <v>699.26240999999993</v>
      </c>
    </row>
    <row r="399" spans="1:8" ht="32.25" customHeight="1" x14ac:dyDescent="0.25">
      <c r="A399" s="26" t="s">
        <v>683</v>
      </c>
      <c r="B399" s="33" t="s">
        <v>145</v>
      </c>
      <c r="C399" s="18" t="s">
        <v>16</v>
      </c>
      <c r="D399" s="18">
        <v>5</v>
      </c>
      <c r="E399" s="57">
        <v>495.495</v>
      </c>
      <c r="F399" s="18" t="s">
        <v>16</v>
      </c>
      <c r="G399" s="18">
        <v>5</v>
      </c>
      <c r="H399" s="57">
        <v>495.495</v>
      </c>
    </row>
    <row r="400" spans="1:8" x14ac:dyDescent="0.25">
      <c r="A400" s="26" t="s">
        <v>684</v>
      </c>
      <c r="B400" s="33" t="s">
        <v>146</v>
      </c>
      <c r="C400" s="18" t="s">
        <v>32</v>
      </c>
      <c r="D400" s="18">
        <v>5</v>
      </c>
      <c r="E400" s="62">
        <v>154.80500000000001</v>
      </c>
      <c r="F400" s="18" t="s">
        <v>32</v>
      </c>
      <c r="G400" s="18">
        <v>5</v>
      </c>
      <c r="H400" s="62">
        <v>154.80500000000001</v>
      </c>
    </row>
    <row r="401" spans="1:8" x14ac:dyDescent="0.25">
      <c r="A401" s="26" t="s">
        <v>685</v>
      </c>
      <c r="B401" s="33" t="s">
        <v>147</v>
      </c>
      <c r="C401" s="18" t="s">
        <v>16</v>
      </c>
      <c r="D401" s="18">
        <v>15</v>
      </c>
      <c r="E401" s="62">
        <v>48.225000000000001</v>
      </c>
      <c r="F401" s="18" t="s">
        <v>16</v>
      </c>
      <c r="G401" s="18">
        <v>15</v>
      </c>
      <c r="H401" s="62">
        <v>48.225000000000001</v>
      </c>
    </row>
    <row r="402" spans="1:8" x14ac:dyDescent="0.25">
      <c r="A402" s="26" t="s">
        <v>686</v>
      </c>
      <c r="B402" s="33" t="s">
        <v>148</v>
      </c>
      <c r="C402" s="18" t="s">
        <v>16</v>
      </c>
      <c r="D402" s="18">
        <v>15</v>
      </c>
      <c r="E402" s="62">
        <v>0.73699999999999999</v>
      </c>
      <c r="F402" s="18" t="s">
        <v>16</v>
      </c>
      <c r="G402" s="18">
        <v>15</v>
      </c>
      <c r="H402" s="62">
        <v>0.73741000000000001</v>
      </c>
    </row>
    <row r="403" spans="1:8" ht="33" x14ac:dyDescent="0.25">
      <c r="A403" s="23" t="s">
        <v>687</v>
      </c>
      <c r="B403" s="28" t="s">
        <v>150</v>
      </c>
      <c r="C403" s="25"/>
      <c r="D403" s="10"/>
      <c r="E403" s="82">
        <f>SUM(E404:E407)</f>
        <v>699.26199999999994</v>
      </c>
      <c r="F403" s="25"/>
      <c r="G403" s="10"/>
      <c r="H403" s="82">
        <f>SUM(H404:H407)</f>
        <v>699.26240999999993</v>
      </c>
    </row>
    <row r="404" spans="1:8" ht="33" x14ac:dyDescent="0.25">
      <c r="A404" s="26" t="s">
        <v>688</v>
      </c>
      <c r="B404" s="33" t="s">
        <v>145</v>
      </c>
      <c r="C404" s="18" t="s">
        <v>16</v>
      </c>
      <c r="D404" s="18">
        <v>5</v>
      </c>
      <c r="E404" s="57">
        <v>495.495</v>
      </c>
      <c r="F404" s="18" t="s">
        <v>16</v>
      </c>
      <c r="G404" s="18">
        <v>5</v>
      </c>
      <c r="H404" s="57">
        <v>495.495</v>
      </c>
    </row>
    <row r="405" spans="1:8" x14ac:dyDescent="0.25">
      <c r="A405" s="26" t="s">
        <v>689</v>
      </c>
      <c r="B405" s="33" t="s">
        <v>146</v>
      </c>
      <c r="C405" s="18" t="s">
        <v>32</v>
      </c>
      <c r="D405" s="18">
        <v>5</v>
      </c>
      <c r="E405" s="62">
        <v>154.80500000000001</v>
      </c>
      <c r="F405" s="18" t="s">
        <v>32</v>
      </c>
      <c r="G405" s="18">
        <v>5</v>
      </c>
      <c r="H405" s="62">
        <v>154.80500000000001</v>
      </c>
    </row>
    <row r="406" spans="1:8" x14ac:dyDescent="0.25">
      <c r="A406" s="26" t="s">
        <v>690</v>
      </c>
      <c r="B406" s="33" t="s">
        <v>147</v>
      </c>
      <c r="C406" s="18" t="s">
        <v>16</v>
      </c>
      <c r="D406" s="18">
        <v>15</v>
      </c>
      <c r="E406" s="62">
        <v>48.225000000000001</v>
      </c>
      <c r="F406" s="18" t="s">
        <v>16</v>
      </c>
      <c r="G406" s="18">
        <v>15</v>
      </c>
      <c r="H406" s="62">
        <v>48.225000000000001</v>
      </c>
    </row>
    <row r="407" spans="1:8" ht="18.75" customHeight="1" x14ac:dyDescent="0.25">
      <c r="A407" s="26" t="s">
        <v>691</v>
      </c>
      <c r="B407" s="33" t="s">
        <v>148</v>
      </c>
      <c r="C407" s="18" t="s">
        <v>16</v>
      </c>
      <c r="D407" s="18">
        <v>15</v>
      </c>
      <c r="E407" s="62">
        <v>0.73699999999999999</v>
      </c>
      <c r="F407" s="18" t="s">
        <v>16</v>
      </c>
      <c r="G407" s="18">
        <v>15</v>
      </c>
      <c r="H407" s="62">
        <v>0.73741000000000001</v>
      </c>
    </row>
    <row r="408" spans="1:8" ht="33" x14ac:dyDescent="0.25">
      <c r="A408" s="23" t="s">
        <v>692</v>
      </c>
      <c r="B408" s="28" t="s">
        <v>151</v>
      </c>
      <c r="C408" s="25"/>
      <c r="D408" s="10"/>
      <c r="E408" s="82">
        <f>SUM(E409:E412)</f>
        <v>699.26199999999994</v>
      </c>
      <c r="F408" s="25"/>
      <c r="G408" s="10"/>
      <c r="H408" s="82">
        <f>SUM(H409:H412)</f>
        <v>699.26240999999993</v>
      </c>
    </row>
    <row r="409" spans="1:8" ht="29.25" customHeight="1" x14ac:dyDescent="0.25">
      <c r="A409" s="26" t="s">
        <v>693</v>
      </c>
      <c r="B409" s="33" t="s">
        <v>145</v>
      </c>
      <c r="C409" s="18" t="s">
        <v>16</v>
      </c>
      <c r="D409" s="18">
        <v>5</v>
      </c>
      <c r="E409" s="57">
        <v>495.495</v>
      </c>
      <c r="F409" s="18" t="s">
        <v>16</v>
      </c>
      <c r="G409" s="18">
        <v>5</v>
      </c>
      <c r="H409" s="57">
        <v>495.495</v>
      </c>
    </row>
    <row r="410" spans="1:8" ht="30.75" customHeight="1" x14ac:dyDescent="0.25">
      <c r="A410" s="26" t="s">
        <v>694</v>
      </c>
      <c r="B410" s="33" t="s">
        <v>146</v>
      </c>
      <c r="C410" s="18" t="s">
        <v>32</v>
      </c>
      <c r="D410" s="18">
        <v>5</v>
      </c>
      <c r="E410" s="57">
        <v>154.80500000000001</v>
      </c>
      <c r="F410" s="18" t="s">
        <v>32</v>
      </c>
      <c r="G410" s="18">
        <v>5</v>
      </c>
      <c r="H410" s="57">
        <v>154.80500000000001</v>
      </c>
    </row>
    <row r="411" spans="1:8" x14ac:dyDescent="0.25">
      <c r="A411" s="26" t="s">
        <v>695</v>
      </c>
      <c r="B411" s="33" t="s">
        <v>147</v>
      </c>
      <c r="C411" s="18" t="s">
        <v>16</v>
      </c>
      <c r="D411" s="18">
        <v>15</v>
      </c>
      <c r="E411" s="62">
        <v>48.225000000000001</v>
      </c>
      <c r="F411" s="18" t="s">
        <v>16</v>
      </c>
      <c r="G411" s="18">
        <v>15</v>
      </c>
      <c r="H411" s="62">
        <v>48.225000000000001</v>
      </c>
    </row>
    <row r="412" spans="1:8" x14ac:dyDescent="0.25">
      <c r="A412" s="26" t="s">
        <v>696</v>
      </c>
      <c r="B412" s="33" t="s">
        <v>148</v>
      </c>
      <c r="C412" s="18" t="s">
        <v>16</v>
      </c>
      <c r="D412" s="18">
        <v>15</v>
      </c>
      <c r="E412" s="62">
        <v>0.73699999999999999</v>
      </c>
      <c r="F412" s="18" t="s">
        <v>16</v>
      </c>
      <c r="G412" s="18">
        <v>15</v>
      </c>
      <c r="H412" s="62">
        <v>0.73741000000000001</v>
      </c>
    </row>
    <row r="413" spans="1:8" x14ac:dyDescent="0.25">
      <c r="A413" s="23" t="s">
        <v>697</v>
      </c>
      <c r="B413" s="94" t="s">
        <v>698</v>
      </c>
      <c r="C413" s="18"/>
      <c r="D413" s="18"/>
      <c r="E413" s="82">
        <f>SUM(E414:E416)</f>
        <v>22509.82804</v>
      </c>
      <c r="F413" s="18"/>
      <c r="G413" s="18"/>
      <c r="H413" s="82">
        <f>SUM(H414:H416)</f>
        <v>22509.82804</v>
      </c>
    </row>
    <row r="414" spans="1:8" ht="30" customHeight="1" x14ac:dyDescent="0.25">
      <c r="A414" s="26" t="s">
        <v>699</v>
      </c>
      <c r="B414" s="33" t="s">
        <v>162</v>
      </c>
      <c r="C414" s="18" t="s">
        <v>16</v>
      </c>
      <c r="D414" s="18">
        <v>190</v>
      </c>
      <c r="E414" s="57">
        <v>14949.01</v>
      </c>
      <c r="F414" s="18" t="s">
        <v>16</v>
      </c>
      <c r="G414" s="18">
        <v>190</v>
      </c>
      <c r="H414" s="57">
        <f>E414</f>
        <v>14949.01</v>
      </c>
    </row>
    <row r="415" spans="1:8" ht="30" customHeight="1" x14ac:dyDescent="0.25">
      <c r="A415" s="26" t="s">
        <v>700</v>
      </c>
      <c r="B415" s="33" t="s">
        <v>701</v>
      </c>
      <c r="C415" s="18" t="s">
        <v>103</v>
      </c>
      <c r="D415" s="18">
        <v>4.9770000000000003</v>
      </c>
      <c r="E415" s="57">
        <v>7512.6037500000002</v>
      </c>
      <c r="F415" s="18" t="s">
        <v>103</v>
      </c>
      <c r="G415" s="18">
        <v>4.9770000000000003</v>
      </c>
      <c r="H415" s="57">
        <f>5811.4375+1701.16625</f>
        <v>7512.6037500000002</v>
      </c>
    </row>
    <row r="416" spans="1:8" x14ac:dyDescent="0.25">
      <c r="A416" s="26" t="s">
        <v>702</v>
      </c>
      <c r="B416" s="33" t="s">
        <v>703</v>
      </c>
      <c r="C416" s="18" t="s">
        <v>16</v>
      </c>
      <c r="D416" s="18">
        <v>600</v>
      </c>
      <c r="E416" s="62">
        <v>48.214289999999998</v>
      </c>
      <c r="F416" s="18" t="s">
        <v>16</v>
      </c>
      <c r="G416" s="18">
        <v>600</v>
      </c>
      <c r="H416" s="62">
        <v>48.214289999999998</v>
      </c>
    </row>
    <row r="417" spans="1:8" ht="33" x14ac:dyDescent="0.25">
      <c r="A417" s="100"/>
      <c r="B417" s="28" t="s">
        <v>153</v>
      </c>
      <c r="C417" s="25"/>
      <c r="D417" s="10"/>
      <c r="E417" s="83">
        <f>E418+E423+E428+E433+E451</f>
        <v>35090.938258999995</v>
      </c>
      <c r="F417" s="25"/>
      <c r="G417" s="10"/>
      <c r="H417" s="83">
        <f>H418+H423+H428+H433+H451</f>
        <v>35090.938370000003</v>
      </c>
    </row>
    <row r="418" spans="1:8" x14ac:dyDescent="0.25">
      <c r="A418" s="23" t="s">
        <v>704</v>
      </c>
      <c r="B418" s="28" t="s">
        <v>292</v>
      </c>
      <c r="C418" s="25"/>
      <c r="D418" s="10"/>
      <c r="E418" s="83">
        <f>SUM(E419:E422)</f>
        <v>4307.4549999999999</v>
      </c>
      <c r="F418" s="25"/>
      <c r="G418" s="10"/>
      <c r="H418" s="83">
        <f>SUM(H419:H422)</f>
        <v>4307.4553599999999</v>
      </c>
    </row>
    <row r="419" spans="1:8" ht="30.75" customHeight="1" x14ac:dyDescent="0.25">
      <c r="A419" s="26" t="s">
        <v>705</v>
      </c>
      <c r="B419" s="15" t="s">
        <v>114</v>
      </c>
      <c r="C419" s="18" t="s">
        <v>16</v>
      </c>
      <c r="D419" s="18">
        <v>8</v>
      </c>
      <c r="E419" s="57">
        <v>3267.808</v>
      </c>
      <c r="F419" s="18" t="s">
        <v>16</v>
      </c>
      <c r="G419" s="18">
        <v>8</v>
      </c>
      <c r="H419" s="57">
        <v>3267.808</v>
      </c>
    </row>
    <row r="420" spans="1:8" ht="32.25" customHeight="1" x14ac:dyDescent="0.25">
      <c r="A420" s="26" t="s">
        <v>706</v>
      </c>
      <c r="B420" s="15" t="s">
        <v>115</v>
      </c>
      <c r="C420" s="18" t="s">
        <v>32</v>
      </c>
      <c r="D420" s="18">
        <v>8</v>
      </c>
      <c r="E420" s="57">
        <v>766.976</v>
      </c>
      <c r="F420" s="18" t="s">
        <v>32</v>
      </c>
      <c r="G420" s="18">
        <v>8</v>
      </c>
      <c r="H420" s="57">
        <v>766.976</v>
      </c>
    </row>
    <row r="421" spans="1:8" x14ac:dyDescent="0.25">
      <c r="A421" s="26" t="s">
        <v>707</v>
      </c>
      <c r="B421" s="15" t="s">
        <v>116</v>
      </c>
      <c r="C421" s="27" t="s">
        <v>16</v>
      </c>
      <c r="D421" s="10">
        <v>8</v>
      </c>
      <c r="E421" s="62">
        <v>197.6</v>
      </c>
      <c r="F421" s="27" t="s">
        <v>16</v>
      </c>
      <c r="G421" s="10">
        <v>8</v>
      </c>
      <c r="H421" s="62">
        <v>197.6</v>
      </c>
    </row>
    <row r="422" spans="1:8" x14ac:dyDescent="0.25">
      <c r="A422" s="26" t="s">
        <v>708</v>
      </c>
      <c r="B422" s="15" t="s">
        <v>117</v>
      </c>
      <c r="C422" s="27" t="s">
        <v>16</v>
      </c>
      <c r="D422" s="10">
        <v>8</v>
      </c>
      <c r="E422" s="57">
        <v>75.070999999999998</v>
      </c>
      <c r="F422" s="27" t="s">
        <v>16</v>
      </c>
      <c r="G422" s="10">
        <v>8</v>
      </c>
      <c r="H422" s="57">
        <v>75.071359999999999</v>
      </c>
    </row>
    <row r="423" spans="1:8" x14ac:dyDescent="0.25">
      <c r="A423" s="23" t="s">
        <v>709</v>
      </c>
      <c r="B423" s="28" t="s">
        <v>159</v>
      </c>
      <c r="C423" s="25"/>
      <c r="D423" s="10"/>
      <c r="E423" s="85">
        <f>SUM(E424:E427)</f>
        <v>3230.5915199999999</v>
      </c>
      <c r="F423" s="25"/>
      <c r="G423" s="10"/>
      <c r="H423" s="85">
        <f>SUM(H424:H427)</f>
        <v>3230.5915199999999</v>
      </c>
    </row>
    <row r="424" spans="1:8" ht="33" x14ac:dyDescent="0.25">
      <c r="A424" s="26" t="s">
        <v>710</v>
      </c>
      <c r="B424" s="15" t="s">
        <v>114</v>
      </c>
      <c r="C424" s="18" t="s">
        <v>16</v>
      </c>
      <c r="D424" s="18">
        <v>6</v>
      </c>
      <c r="E424" s="57">
        <v>2450.8560000000002</v>
      </c>
      <c r="F424" s="18" t="s">
        <v>16</v>
      </c>
      <c r="G424" s="18">
        <v>6</v>
      </c>
      <c r="H424" s="57">
        <v>2450.8560000000002</v>
      </c>
    </row>
    <row r="425" spans="1:8" ht="31.5" customHeight="1" x14ac:dyDescent="0.25">
      <c r="A425" s="26" t="s">
        <v>711</v>
      </c>
      <c r="B425" s="15" t="s">
        <v>115</v>
      </c>
      <c r="C425" s="18" t="s">
        <v>32</v>
      </c>
      <c r="D425" s="18">
        <v>6</v>
      </c>
      <c r="E425" s="57">
        <v>575.23199999999997</v>
      </c>
      <c r="F425" s="18" t="s">
        <v>32</v>
      </c>
      <c r="G425" s="18">
        <v>6</v>
      </c>
      <c r="H425" s="57">
        <v>575.23199999999997</v>
      </c>
    </row>
    <row r="426" spans="1:8" x14ac:dyDescent="0.25">
      <c r="A426" s="26" t="s">
        <v>712</v>
      </c>
      <c r="B426" s="15" t="s">
        <v>116</v>
      </c>
      <c r="C426" s="27" t="s">
        <v>16</v>
      </c>
      <c r="D426" s="10">
        <v>6</v>
      </c>
      <c r="E426" s="57">
        <v>148.19999999999999</v>
      </c>
      <c r="F426" s="27" t="s">
        <v>16</v>
      </c>
      <c r="G426" s="10">
        <v>6</v>
      </c>
      <c r="H426" s="57">
        <v>148.19999999999999</v>
      </c>
    </row>
    <row r="427" spans="1:8" x14ac:dyDescent="0.25">
      <c r="A427" s="26" t="s">
        <v>713</v>
      </c>
      <c r="B427" s="15" t="s">
        <v>117</v>
      </c>
      <c r="C427" s="27" t="s">
        <v>16</v>
      </c>
      <c r="D427" s="10">
        <v>6</v>
      </c>
      <c r="E427" s="62">
        <v>56.303519999999999</v>
      </c>
      <c r="F427" s="27" t="s">
        <v>16</v>
      </c>
      <c r="G427" s="10">
        <v>6</v>
      </c>
      <c r="H427" s="62">
        <v>56.303519999999999</v>
      </c>
    </row>
    <row r="428" spans="1:8" x14ac:dyDescent="0.25">
      <c r="A428" s="23" t="s">
        <v>714</v>
      </c>
      <c r="B428" s="28" t="s">
        <v>293</v>
      </c>
      <c r="C428" s="25"/>
      <c r="D428" s="10"/>
      <c r="E428" s="85">
        <f>SUM(E429:E432)</f>
        <v>2153.72768</v>
      </c>
      <c r="F428" s="25"/>
      <c r="G428" s="10"/>
      <c r="H428" s="85">
        <f>SUM(H429:H432)</f>
        <v>2153.72768</v>
      </c>
    </row>
    <row r="429" spans="1:8" ht="33" x14ac:dyDescent="0.25">
      <c r="A429" s="26" t="s">
        <v>715</v>
      </c>
      <c r="B429" s="15" t="s">
        <v>114</v>
      </c>
      <c r="C429" s="18" t="s">
        <v>16</v>
      </c>
      <c r="D429" s="18">
        <v>4</v>
      </c>
      <c r="E429" s="57">
        <v>1633.904</v>
      </c>
      <c r="F429" s="18" t="s">
        <v>16</v>
      </c>
      <c r="G429" s="18">
        <v>4</v>
      </c>
      <c r="H429" s="57">
        <f>1225.428+408.476</f>
        <v>1633.904</v>
      </c>
    </row>
    <row r="430" spans="1:8" x14ac:dyDescent="0.25">
      <c r="A430" s="26" t="s">
        <v>716</v>
      </c>
      <c r="B430" s="15" t="s">
        <v>115</v>
      </c>
      <c r="C430" s="18" t="s">
        <v>32</v>
      </c>
      <c r="D430" s="18">
        <v>4</v>
      </c>
      <c r="E430" s="62">
        <v>383.488</v>
      </c>
      <c r="F430" s="18" t="s">
        <v>32</v>
      </c>
      <c r="G430" s="18">
        <v>4</v>
      </c>
      <c r="H430" s="62">
        <v>383.488</v>
      </c>
    </row>
    <row r="431" spans="1:8" ht="30" customHeight="1" x14ac:dyDescent="0.25">
      <c r="A431" s="26" t="s">
        <v>717</v>
      </c>
      <c r="B431" s="15" t="s">
        <v>116</v>
      </c>
      <c r="C431" s="18" t="s">
        <v>16</v>
      </c>
      <c r="D431" s="18">
        <v>4</v>
      </c>
      <c r="E431" s="57">
        <v>98.8</v>
      </c>
      <c r="F431" s="18" t="s">
        <v>16</v>
      </c>
      <c r="G431" s="18">
        <v>4</v>
      </c>
      <c r="H431" s="57">
        <v>98.8</v>
      </c>
    </row>
    <row r="432" spans="1:8" x14ac:dyDescent="0.25">
      <c r="A432" s="26" t="s">
        <v>718</v>
      </c>
      <c r="B432" s="15" t="s">
        <v>117</v>
      </c>
      <c r="C432" s="18" t="s">
        <v>16</v>
      </c>
      <c r="D432" s="18">
        <v>4</v>
      </c>
      <c r="E432" s="62">
        <v>37.535679999999999</v>
      </c>
      <c r="F432" s="18" t="s">
        <v>16</v>
      </c>
      <c r="G432" s="18">
        <v>4</v>
      </c>
      <c r="H432" s="62">
        <v>37.535679999999999</v>
      </c>
    </row>
    <row r="433" spans="1:8" x14ac:dyDescent="0.25">
      <c r="A433" s="101" t="s">
        <v>719</v>
      </c>
      <c r="B433" s="28" t="s">
        <v>294</v>
      </c>
      <c r="C433" s="25"/>
      <c r="D433" s="10"/>
      <c r="E433" s="85">
        <f>SUM(E434:E450)</f>
        <v>21655.234508999998</v>
      </c>
      <c r="F433" s="25"/>
      <c r="G433" s="10"/>
      <c r="H433" s="85">
        <f>SUM(H434:H450)</f>
        <v>21655.234260000001</v>
      </c>
    </row>
    <row r="434" spans="1:8" ht="33" x14ac:dyDescent="0.25">
      <c r="A434" s="26" t="s">
        <v>720</v>
      </c>
      <c r="B434" s="15" t="s">
        <v>114</v>
      </c>
      <c r="C434" s="18" t="s">
        <v>16</v>
      </c>
      <c r="D434" s="18">
        <v>25</v>
      </c>
      <c r="E434" s="57">
        <v>10211.9</v>
      </c>
      <c r="F434" s="18" t="s">
        <v>16</v>
      </c>
      <c r="G434" s="18">
        <v>25</v>
      </c>
      <c r="H434" s="57">
        <v>10211.9</v>
      </c>
    </row>
    <row r="435" spans="1:8" x14ac:dyDescent="0.25">
      <c r="A435" s="26" t="s">
        <v>721</v>
      </c>
      <c r="B435" s="15" t="s">
        <v>115</v>
      </c>
      <c r="C435" s="18" t="s">
        <v>32</v>
      </c>
      <c r="D435" s="18">
        <v>25</v>
      </c>
      <c r="E435" s="62">
        <v>2396.8000000000002</v>
      </c>
      <c r="F435" s="18" t="s">
        <v>32</v>
      </c>
      <c r="G435" s="18">
        <v>25</v>
      </c>
      <c r="H435" s="62">
        <v>2396.8000000000002</v>
      </c>
    </row>
    <row r="436" spans="1:8" ht="29.25" customHeight="1" x14ac:dyDescent="0.25">
      <c r="A436" s="26" t="s">
        <v>722</v>
      </c>
      <c r="B436" s="15" t="s">
        <v>116</v>
      </c>
      <c r="C436" s="18" t="s">
        <v>16</v>
      </c>
      <c r="D436" s="18">
        <v>25</v>
      </c>
      <c r="E436" s="57">
        <v>617.5</v>
      </c>
      <c r="F436" s="18" t="s">
        <v>16</v>
      </c>
      <c r="G436" s="18">
        <v>25</v>
      </c>
      <c r="H436" s="57">
        <v>617.5</v>
      </c>
    </row>
    <row r="437" spans="1:8" x14ac:dyDescent="0.25">
      <c r="A437" s="26" t="s">
        <v>723</v>
      </c>
      <c r="B437" s="15" t="s">
        <v>117</v>
      </c>
      <c r="C437" s="27" t="s">
        <v>16</v>
      </c>
      <c r="D437" s="10">
        <v>25</v>
      </c>
      <c r="E437" s="62">
        <v>234.59800000000001</v>
      </c>
      <c r="F437" s="27" t="s">
        <v>16</v>
      </c>
      <c r="G437" s="10">
        <v>25</v>
      </c>
      <c r="H437" s="62">
        <v>234.59800000000001</v>
      </c>
    </row>
    <row r="438" spans="1:8" ht="33" x14ac:dyDescent="0.25">
      <c r="A438" s="26" t="s">
        <v>724</v>
      </c>
      <c r="B438" s="15" t="s">
        <v>725</v>
      </c>
      <c r="C438" s="27" t="s">
        <v>152</v>
      </c>
      <c r="D438" s="10">
        <v>9</v>
      </c>
      <c r="E438" s="57">
        <v>40.177720000000001</v>
      </c>
      <c r="F438" s="27" t="s">
        <v>152</v>
      </c>
      <c r="G438" s="10">
        <v>9</v>
      </c>
      <c r="H438" s="57">
        <v>40.177709999999998</v>
      </c>
    </row>
    <row r="439" spans="1:8" x14ac:dyDescent="0.25">
      <c r="A439" s="26" t="s">
        <v>726</v>
      </c>
      <c r="B439" s="15" t="s">
        <v>154</v>
      </c>
      <c r="C439" s="18" t="s">
        <v>16</v>
      </c>
      <c r="D439" s="18">
        <v>75</v>
      </c>
      <c r="E439" s="62">
        <v>156.2295</v>
      </c>
      <c r="F439" s="18" t="s">
        <v>16</v>
      </c>
      <c r="G439" s="18">
        <v>75</v>
      </c>
      <c r="H439" s="62">
        <v>156.2295</v>
      </c>
    </row>
    <row r="440" spans="1:8" x14ac:dyDescent="0.25">
      <c r="A440" s="26" t="s">
        <v>727</v>
      </c>
      <c r="B440" s="15" t="s">
        <v>155</v>
      </c>
      <c r="C440" s="18" t="s">
        <v>16</v>
      </c>
      <c r="D440" s="18">
        <v>75</v>
      </c>
      <c r="E440" s="62">
        <v>55.106250000000003</v>
      </c>
      <c r="F440" s="18" t="s">
        <v>16</v>
      </c>
      <c r="G440" s="18">
        <v>75</v>
      </c>
      <c r="H440" s="62">
        <v>55.106250000000003</v>
      </c>
    </row>
    <row r="441" spans="1:8" ht="29.25" customHeight="1" x14ac:dyDescent="0.25">
      <c r="A441" s="26" t="s">
        <v>728</v>
      </c>
      <c r="B441" s="15" t="s">
        <v>287</v>
      </c>
      <c r="C441" s="18" t="s">
        <v>16</v>
      </c>
      <c r="D441" s="18">
        <v>75</v>
      </c>
      <c r="E441" s="57">
        <v>86.034374999999997</v>
      </c>
      <c r="F441" s="18" t="s">
        <v>16</v>
      </c>
      <c r="G441" s="18">
        <v>75</v>
      </c>
      <c r="H441" s="57">
        <v>86.034750000000003</v>
      </c>
    </row>
    <row r="442" spans="1:8" x14ac:dyDescent="0.25">
      <c r="A442" s="26" t="s">
        <v>729</v>
      </c>
      <c r="B442" s="15" t="s">
        <v>139</v>
      </c>
      <c r="C442" s="18" t="s">
        <v>16</v>
      </c>
      <c r="D442" s="18">
        <v>225</v>
      </c>
      <c r="E442" s="62">
        <v>942.75</v>
      </c>
      <c r="F442" s="18" t="s">
        <v>16</v>
      </c>
      <c r="G442" s="18">
        <v>225</v>
      </c>
      <c r="H442" s="62">
        <v>942.75</v>
      </c>
    </row>
    <row r="443" spans="1:8" x14ac:dyDescent="0.25">
      <c r="A443" s="26" t="s">
        <v>730</v>
      </c>
      <c r="B443" s="15" t="s">
        <v>156</v>
      </c>
      <c r="C443" s="18" t="s">
        <v>16</v>
      </c>
      <c r="D443" s="18">
        <v>75</v>
      </c>
      <c r="E443" s="62">
        <v>194.25</v>
      </c>
      <c r="F443" s="18" t="s">
        <v>16</v>
      </c>
      <c r="G443" s="18">
        <v>75</v>
      </c>
      <c r="H443" s="62">
        <v>194.25</v>
      </c>
    </row>
    <row r="444" spans="1:8" x14ac:dyDescent="0.25">
      <c r="A444" s="26" t="s">
        <v>731</v>
      </c>
      <c r="B444" s="15" t="s">
        <v>133</v>
      </c>
      <c r="C444" s="18" t="s">
        <v>16</v>
      </c>
      <c r="D444" s="18">
        <v>6</v>
      </c>
      <c r="E444" s="62">
        <v>10.339283999999999</v>
      </c>
      <c r="F444" s="18" t="s">
        <v>16</v>
      </c>
      <c r="G444" s="18">
        <v>6</v>
      </c>
      <c r="H444" s="62">
        <v>10.339259999999999</v>
      </c>
    </row>
    <row r="445" spans="1:8" x14ac:dyDescent="0.25">
      <c r="A445" s="26" t="s">
        <v>732</v>
      </c>
      <c r="B445" s="15" t="s">
        <v>295</v>
      </c>
      <c r="C445" s="18" t="s">
        <v>16</v>
      </c>
      <c r="D445" s="18">
        <v>6</v>
      </c>
      <c r="E445" s="62">
        <v>3.72</v>
      </c>
      <c r="F445" s="18" t="s">
        <v>16</v>
      </c>
      <c r="G445" s="18">
        <v>6</v>
      </c>
      <c r="H445" s="62">
        <v>3.72</v>
      </c>
    </row>
    <row r="446" spans="1:8" ht="30" customHeight="1" x14ac:dyDescent="0.25">
      <c r="A446" s="26" t="s">
        <v>733</v>
      </c>
      <c r="B446" s="15" t="s">
        <v>112</v>
      </c>
      <c r="C446" s="18" t="s">
        <v>103</v>
      </c>
      <c r="D446" s="18">
        <v>1.1459999999999999</v>
      </c>
      <c r="E446" s="57">
        <v>1905.798</v>
      </c>
      <c r="F446" s="18" t="s">
        <v>103</v>
      </c>
      <c r="G446" s="18">
        <v>1.1459999999999999</v>
      </c>
      <c r="H446" s="57">
        <v>1905.798</v>
      </c>
    </row>
    <row r="447" spans="1:8" x14ac:dyDescent="0.25">
      <c r="A447" s="26" t="s">
        <v>734</v>
      </c>
      <c r="B447" s="15" t="s">
        <v>157</v>
      </c>
      <c r="C447" s="18" t="s">
        <v>16</v>
      </c>
      <c r="D447" s="18">
        <v>4</v>
      </c>
      <c r="E447" s="62">
        <v>3.8928400000000001</v>
      </c>
      <c r="F447" s="18" t="s">
        <v>16</v>
      </c>
      <c r="G447" s="18">
        <v>4</v>
      </c>
      <c r="H447" s="62">
        <v>3.8928400000000001</v>
      </c>
    </row>
    <row r="448" spans="1:8" x14ac:dyDescent="0.25">
      <c r="A448" s="26" t="s">
        <v>735</v>
      </c>
      <c r="B448" s="15" t="s">
        <v>138</v>
      </c>
      <c r="C448" s="18" t="s">
        <v>16</v>
      </c>
      <c r="D448" s="18">
        <v>202</v>
      </c>
      <c r="E448" s="62">
        <v>865.71400000000006</v>
      </c>
      <c r="F448" s="18" t="s">
        <v>16</v>
      </c>
      <c r="G448" s="18">
        <v>202</v>
      </c>
      <c r="H448" s="62">
        <v>865.71342000000004</v>
      </c>
    </row>
    <row r="449" spans="1:8" x14ac:dyDescent="0.25">
      <c r="A449" s="26" t="s">
        <v>736</v>
      </c>
      <c r="B449" s="15" t="s">
        <v>296</v>
      </c>
      <c r="C449" s="18" t="s">
        <v>16</v>
      </c>
      <c r="D449" s="18">
        <v>6</v>
      </c>
      <c r="E449" s="62">
        <v>16.14</v>
      </c>
      <c r="F449" s="18" t="s">
        <v>16</v>
      </c>
      <c r="G449" s="18">
        <v>6</v>
      </c>
      <c r="H449" s="62">
        <v>16.14</v>
      </c>
    </row>
    <row r="450" spans="1:8" x14ac:dyDescent="0.25">
      <c r="A450" s="26" t="s">
        <v>737</v>
      </c>
      <c r="B450" s="15" t="s">
        <v>213</v>
      </c>
      <c r="C450" s="18" t="s">
        <v>103</v>
      </c>
      <c r="D450" s="18">
        <v>2.74</v>
      </c>
      <c r="E450" s="57">
        <v>3914.2845400000001</v>
      </c>
      <c r="F450" s="18" t="s">
        <v>103</v>
      </c>
      <c r="G450" s="18">
        <v>2.74</v>
      </c>
      <c r="H450" s="57">
        <f>3435.71325+478.57128</f>
        <v>3914.2845299999999</v>
      </c>
    </row>
    <row r="451" spans="1:8" x14ac:dyDescent="0.25">
      <c r="A451" s="102" t="s">
        <v>738</v>
      </c>
      <c r="B451" s="28" t="s">
        <v>297</v>
      </c>
      <c r="C451" s="25"/>
      <c r="D451" s="10"/>
      <c r="E451" s="85">
        <f>SUM(E452:E463)</f>
        <v>3743.9295500000003</v>
      </c>
      <c r="F451" s="25"/>
      <c r="G451" s="10"/>
      <c r="H451" s="85">
        <f>SUM(H452:H463)</f>
        <v>3743.9295500000003</v>
      </c>
    </row>
    <row r="452" spans="1:8" ht="33" x14ac:dyDescent="0.25">
      <c r="A452" s="26" t="s">
        <v>739</v>
      </c>
      <c r="B452" s="15" t="s">
        <v>114</v>
      </c>
      <c r="C452" s="18" t="s">
        <v>16</v>
      </c>
      <c r="D452" s="18">
        <v>6</v>
      </c>
      <c r="E452" s="57">
        <v>2450.8560000000002</v>
      </c>
      <c r="F452" s="18" t="s">
        <v>16</v>
      </c>
      <c r="G452" s="18">
        <v>6</v>
      </c>
      <c r="H452" s="57">
        <v>2450.8560000000002</v>
      </c>
    </row>
    <row r="453" spans="1:8" x14ac:dyDescent="0.25">
      <c r="A453" s="103" t="s">
        <v>740</v>
      </c>
      <c r="B453" s="15" t="s">
        <v>115</v>
      </c>
      <c r="C453" s="18" t="s">
        <v>32</v>
      </c>
      <c r="D453" s="18">
        <v>6</v>
      </c>
      <c r="E453" s="62">
        <v>575.23199999999997</v>
      </c>
      <c r="F453" s="18" t="s">
        <v>32</v>
      </c>
      <c r="G453" s="18">
        <v>6</v>
      </c>
      <c r="H453" s="62">
        <v>575.23199999999997</v>
      </c>
    </row>
    <row r="454" spans="1:8" x14ac:dyDescent="0.25">
      <c r="A454" s="103" t="s">
        <v>741</v>
      </c>
      <c r="B454" s="15" t="s">
        <v>116</v>
      </c>
      <c r="C454" s="27" t="s">
        <v>16</v>
      </c>
      <c r="D454" s="10">
        <v>6</v>
      </c>
      <c r="E454" s="62">
        <v>148.19999999999999</v>
      </c>
      <c r="F454" s="27" t="s">
        <v>16</v>
      </c>
      <c r="G454" s="10">
        <v>6</v>
      </c>
      <c r="H454" s="62">
        <v>148.19999999999999</v>
      </c>
    </row>
    <row r="455" spans="1:8" x14ac:dyDescent="0.25">
      <c r="A455" s="26" t="s">
        <v>742</v>
      </c>
      <c r="B455" s="15" t="s">
        <v>117</v>
      </c>
      <c r="C455" s="18" t="s">
        <v>16</v>
      </c>
      <c r="D455" s="18">
        <v>6</v>
      </c>
      <c r="E455" s="62">
        <v>56.303519999999999</v>
      </c>
      <c r="F455" s="18" t="s">
        <v>16</v>
      </c>
      <c r="G455" s="18">
        <v>6</v>
      </c>
      <c r="H455" s="62">
        <v>56.303519999999999</v>
      </c>
    </row>
    <row r="456" spans="1:8" ht="33" x14ac:dyDescent="0.25">
      <c r="A456" s="26" t="s">
        <v>743</v>
      </c>
      <c r="B456" s="15" t="s">
        <v>725</v>
      </c>
      <c r="C456" s="27" t="s">
        <v>152</v>
      </c>
      <c r="D456" s="10">
        <v>1</v>
      </c>
      <c r="E456" s="57">
        <v>4.4641900000000003</v>
      </c>
      <c r="F456" s="27" t="s">
        <v>152</v>
      </c>
      <c r="G456" s="10">
        <v>1</v>
      </c>
      <c r="H456" s="57">
        <v>4.4641900000000003</v>
      </c>
    </row>
    <row r="457" spans="1:8" x14ac:dyDescent="0.25">
      <c r="A457" s="103" t="s">
        <v>744</v>
      </c>
      <c r="B457" s="15" t="s">
        <v>154</v>
      </c>
      <c r="C457" s="18" t="s">
        <v>16</v>
      </c>
      <c r="D457" s="18">
        <v>18</v>
      </c>
      <c r="E457" s="62">
        <v>37.49512</v>
      </c>
      <c r="F457" s="18" t="s">
        <v>16</v>
      </c>
      <c r="G457" s="18">
        <v>18</v>
      </c>
      <c r="H457" s="62">
        <v>37.49512</v>
      </c>
    </row>
    <row r="458" spans="1:8" x14ac:dyDescent="0.25">
      <c r="A458" s="26" t="s">
        <v>745</v>
      </c>
      <c r="B458" s="15" t="s">
        <v>155</v>
      </c>
      <c r="C458" s="18" t="s">
        <v>16</v>
      </c>
      <c r="D458" s="18">
        <v>18</v>
      </c>
      <c r="E458" s="62">
        <v>13.2255</v>
      </c>
      <c r="F458" s="18" t="s">
        <v>16</v>
      </c>
      <c r="G458" s="18">
        <v>18</v>
      </c>
      <c r="H458" s="62">
        <v>13.2255</v>
      </c>
    </row>
    <row r="459" spans="1:8" x14ac:dyDescent="0.25">
      <c r="A459" s="103" t="s">
        <v>746</v>
      </c>
      <c r="B459" s="15" t="s">
        <v>287</v>
      </c>
      <c r="C459" s="18" t="s">
        <v>16</v>
      </c>
      <c r="D459" s="18">
        <v>18</v>
      </c>
      <c r="E459" s="62">
        <v>20.648250000000001</v>
      </c>
      <c r="F459" s="18" t="s">
        <v>16</v>
      </c>
      <c r="G459" s="18">
        <v>18</v>
      </c>
      <c r="H459" s="62">
        <v>20.648250000000001</v>
      </c>
    </row>
    <row r="460" spans="1:8" x14ac:dyDescent="0.25">
      <c r="A460" s="103" t="s">
        <v>747</v>
      </c>
      <c r="B460" s="15" t="s">
        <v>139</v>
      </c>
      <c r="C460" s="18" t="s">
        <v>16</v>
      </c>
      <c r="D460" s="18">
        <v>54</v>
      </c>
      <c r="E460" s="62">
        <v>226.26</v>
      </c>
      <c r="F460" s="18" t="s">
        <v>16</v>
      </c>
      <c r="G460" s="18">
        <v>54</v>
      </c>
      <c r="H460" s="62">
        <v>226.26</v>
      </c>
    </row>
    <row r="461" spans="1:8" x14ac:dyDescent="0.25">
      <c r="A461" s="26" t="s">
        <v>748</v>
      </c>
      <c r="B461" s="15" t="s">
        <v>156</v>
      </c>
      <c r="C461" s="18" t="s">
        <v>16</v>
      </c>
      <c r="D461" s="18">
        <v>18</v>
      </c>
      <c r="E461" s="62">
        <v>46.62</v>
      </c>
      <c r="F461" s="18" t="s">
        <v>16</v>
      </c>
      <c r="G461" s="18">
        <v>18</v>
      </c>
      <c r="H461" s="62">
        <v>46.62</v>
      </c>
    </row>
    <row r="462" spans="1:8" x14ac:dyDescent="0.25">
      <c r="A462" s="103" t="s">
        <v>749</v>
      </c>
      <c r="B462" s="15" t="s">
        <v>133</v>
      </c>
      <c r="C462" s="18" t="s">
        <v>16</v>
      </c>
      <c r="D462" s="18">
        <v>6</v>
      </c>
      <c r="E462" s="62">
        <v>10.339259999999999</v>
      </c>
      <c r="F462" s="18" t="s">
        <v>16</v>
      </c>
      <c r="G462" s="18">
        <v>6</v>
      </c>
      <c r="H462" s="62">
        <v>10.339259999999999</v>
      </c>
    </row>
    <row r="463" spans="1:8" x14ac:dyDescent="0.25">
      <c r="A463" s="103" t="s">
        <v>750</v>
      </c>
      <c r="B463" s="15" t="s">
        <v>138</v>
      </c>
      <c r="C463" s="18" t="s">
        <v>16</v>
      </c>
      <c r="D463" s="18">
        <v>36</v>
      </c>
      <c r="E463" s="62">
        <v>154.28570999999999</v>
      </c>
      <c r="F463" s="18" t="s">
        <v>16</v>
      </c>
      <c r="G463" s="18">
        <v>36</v>
      </c>
      <c r="H463" s="62">
        <v>154.28570999999999</v>
      </c>
    </row>
    <row r="464" spans="1:8" ht="33" x14ac:dyDescent="0.25">
      <c r="A464" s="26"/>
      <c r="B464" s="28" t="s">
        <v>160</v>
      </c>
      <c r="C464" s="25"/>
      <c r="D464" s="10"/>
      <c r="E464" s="83">
        <f>E465+E478</f>
        <v>11184.530820000004</v>
      </c>
      <c r="F464" s="25"/>
      <c r="G464" s="10"/>
      <c r="H464" s="83">
        <f>H465+H478</f>
        <v>11184.530570000003</v>
      </c>
    </row>
    <row r="465" spans="1:8" ht="23.25" customHeight="1" x14ac:dyDescent="0.25">
      <c r="A465" s="23" t="s">
        <v>751</v>
      </c>
      <c r="B465" s="28" t="s">
        <v>161</v>
      </c>
      <c r="C465" s="25"/>
      <c r="D465" s="10"/>
      <c r="E465" s="83">
        <f>SUM(E466:E477)</f>
        <v>8787.5155300000024</v>
      </c>
      <c r="F465" s="25"/>
      <c r="G465" s="10"/>
      <c r="H465" s="83">
        <f>SUM(H466:H477)</f>
        <v>8787.5155300000024</v>
      </c>
    </row>
    <row r="466" spans="1:8" ht="33" x14ac:dyDescent="0.25">
      <c r="A466" s="95" t="s">
        <v>752</v>
      </c>
      <c r="B466" s="15" t="s">
        <v>162</v>
      </c>
      <c r="C466" s="27" t="s">
        <v>16</v>
      </c>
      <c r="D466" s="10">
        <v>60</v>
      </c>
      <c r="E466" s="57">
        <v>5916.3</v>
      </c>
      <c r="F466" s="27" t="s">
        <v>16</v>
      </c>
      <c r="G466" s="10">
        <v>60</v>
      </c>
      <c r="H466" s="57">
        <f>2169.31+3746.99</f>
        <v>5916.2999999999993</v>
      </c>
    </row>
    <row r="467" spans="1:8" x14ac:dyDescent="0.25">
      <c r="A467" s="104" t="s">
        <v>753</v>
      </c>
      <c r="B467" s="6" t="s">
        <v>754</v>
      </c>
      <c r="C467" s="47" t="s">
        <v>164</v>
      </c>
      <c r="D467" s="10">
        <v>1900</v>
      </c>
      <c r="E467" s="62">
        <v>2135.6</v>
      </c>
      <c r="F467" s="47" t="s">
        <v>164</v>
      </c>
      <c r="G467" s="10">
        <v>1900</v>
      </c>
      <c r="H467" s="62">
        <v>2135.6</v>
      </c>
    </row>
    <row r="468" spans="1:8" x14ac:dyDescent="0.25">
      <c r="A468" s="104" t="s">
        <v>755</v>
      </c>
      <c r="B468" s="48" t="s">
        <v>756</v>
      </c>
      <c r="C468" s="47" t="s">
        <v>16</v>
      </c>
      <c r="D468" s="10">
        <v>19</v>
      </c>
      <c r="E468" s="62">
        <v>88.30386</v>
      </c>
      <c r="F468" s="47" t="s">
        <v>16</v>
      </c>
      <c r="G468" s="10">
        <v>19</v>
      </c>
      <c r="H468" s="62">
        <v>88.30386</v>
      </c>
    </row>
    <row r="469" spans="1:8" x14ac:dyDescent="0.25">
      <c r="A469" s="95" t="s">
        <v>757</v>
      </c>
      <c r="B469" s="48" t="s">
        <v>166</v>
      </c>
      <c r="C469" s="47" t="s">
        <v>16</v>
      </c>
      <c r="D469" s="10">
        <v>47</v>
      </c>
      <c r="E469" s="62">
        <v>63.318240000000003</v>
      </c>
      <c r="F469" s="47" t="s">
        <v>16</v>
      </c>
      <c r="G469" s="10">
        <v>47</v>
      </c>
      <c r="H469" s="62">
        <v>63.318240000000003</v>
      </c>
    </row>
    <row r="470" spans="1:8" x14ac:dyDescent="0.25">
      <c r="A470" s="104" t="s">
        <v>758</v>
      </c>
      <c r="B470" s="48" t="s">
        <v>759</v>
      </c>
      <c r="C470" s="47" t="s">
        <v>16</v>
      </c>
      <c r="D470" s="10">
        <v>124</v>
      </c>
      <c r="E470" s="62">
        <v>79.057749999999999</v>
      </c>
      <c r="F470" s="47" t="s">
        <v>16</v>
      </c>
      <c r="G470" s="10">
        <v>124</v>
      </c>
      <c r="H470" s="62">
        <v>79.057749999999999</v>
      </c>
    </row>
    <row r="471" spans="1:8" x14ac:dyDescent="0.25">
      <c r="A471" s="104" t="s">
        <v>760</v>
      </c>
      <c r="B471" s="48" t="s">
        <v>761</v>
      </c>
      <c r="C471" s="47" t="s">
        <v>103</v>
      </c>
      <c r="D471" s="10">
        <v>0.18</v>
      </c>
      <c r="E471" s="62">
        <v>110.52</v>
      </c>
      <c r="F471" s="47" t="s">
        <v>103</v>
      </c>
      <c r="G471" s="10">
        <v>0.18</v>
      </c>
      <c r="H471" s="62">
        <f>E471</f>
        <v>110.52</v>
      </c>
    </row>
    <row r="472" spans="1:8" x14ac:dyDescent="0.25">
      <c r="A472" s="95" t="s">
        <v>762</v>
      </c>
      <c r="B472" s="48" t="s">
        <v>167</v>
      </c>
      <c r="C472" s="47" t="s">
        <v>103</v>
      </c>
      <c r="D472" s="10">
        <v>0.06</v>
      </c>
      <c r="E472" s="62">
        <v>36.265979999999999</v>
      </c>
      <c r="F472" s="47" t="s">
        <v>103</v>
      </c>
      <c r="G472" s="10">
        <v>0.06</v>
      </c>
      <c r="H472" s="62">
        <v>36.265979999999999</v>
      </c>
    </row>
    <row r="473" spans="1:8" x14ac:dyDescent="0.25">
      <c r="A473" s="104" t="s">
        <v>763</v>
      </c>
      <c r="B473" s="48" t="s">
        <v>168</v>
      </c>
      <c r="C473" s="47" t="s">
        <v>16</v>
      </c>
      <c r="D473" s="10">
        <v>43</v>
      </c>
      <c r="E473" s="62">
        <v>41.440199999999997</v>
      </c>
      <c r="F473" s="47" t="s">
        <v>16</v>
      </c>
      <c r="G473" s="10">
        <v>43</v>
      </c>
      <c r="H473" s="62">
        <v>41.440199999999997</v>
      </c>
    </row>
    <row r="474" spans="1:8" x14ac:dyDescent="0.25">
      <c r="A474" s="104" t="s">
        <v>764</v>
      </c>
      <c r="B474" s="48" t="s">
        <v>169</v>
      </c>
      <c r="C474" s="47" t="s">
        <v>152</v>
      </c>
      <c r="D474" s="10">
        <v>14.5</v>
      </c>
      <c r="E474" s="62">
        <v>11.092499999999999</v>
      </c>
      <c r="F474" s="47" t="s">
        <v>152</v>
      </c>
      <c r="G474" s="10">
        <v>14.5</v>
      </c>
      <c r="H474" s="62">
        <v>11.092499999999999</v>
      </c>
    </row>
    <row r="475" spans="1:8" x14ac:dyDescent="0.25">
      <c r="A475" s="95" t="s">
        <v>765</v>
      </c>
      <c r="B475" s="48" t="s">
        <v>766</v>
      </c>
      <c r="C475" s="47" t="s">
        <v>152</v>
      </c>
      <c r="D475" s="10">
        <v>4.5</v>
      </c>
      <c r="E475" s="62">
        <v>7.0650000000000004</v>
      </c>
      <c r="F475" s="47" t="s">
        <v>152</v>
      </c>
      <c r="G475" s="10">
        <v>4.5</v>
      </c>
      <c r="H475" s="62">
        <v>7.0650000000000004</v>
      </c>
    </row>
    <row r="476" spans="1:8" x14ac:dyDescent="0.25">
      <c r="A476" s="104" t="s">
        <v>767</v>
      </c>
      <c r="B476" s="48" t="s">
        <v>171</v>
      </c>
      <c r="C476" s="47" t="s">
        <v>768</v>
      </c>
      <c r="D476" s="10">
        <v>1</v>
      </c>
      <c r="E476" s="62">
        <v>1.1200000000000001</v>
      </c>
      <c r="F476" s="47" t="s">
        <v>768</v>
      </c>
      <c r="G476" s="10">
        <v>1</v>
      </c>
      <c r="H476" s="62">
        <v>1.1200000000000001</v>
      </c>
    </row>
    <row r="477" spans="1:8" ht="30" customHeight="1" x14ac:dyDescent="0.25">
      <c r="A477" s="104" t="s">
        <v>769</v>
      </c>
      <c r="B477" s="48" t="s">
        <v>172</v>
      </c>
      <c r="C477" s="27" t="s">
        <v>16</v>
      </c>
      <c r="D477" s="10">
        <v>17</v>
      </c>
      <c r="E477" s="57">
        <v>297.43200000000002</v>
      </c>
      <c r="F477" s="27" t="s">
        <v>16</v>
      </c>
      <c r="G477" s="10">
        <v>17</v>
      </c>
      <c r="H477" s="57">
        <v>297.43200000000002</v>
      </c>
    </row>
    <row r="478" spans="1:8" x14ac:dyDescent="0.25">
      <c r="A478" s="105" t="s">
        <v>770</v>
      </c>
      <c r="B478" s="28" t="s">
        <v>173</v>
      </c>
      <c r="C478" s="25"/>
      <c r="D478" s="10"/>
      <c r="E478" s="85">
        <f>SUM(E479:E490)</f>
        <v>2397.0152900000007</v>
      </c>
      <c r="F478" s="25"/>
      <c r="G478" s="10"/>
      <c r="H478" s="85">
        <f>SUM(H479:H490)</f>
        <v>2397.0150400000002</v>
      </c>
    </row>
    <row r="479" spans="1:8" ht="28.5" customHeight="1" x14ac:dyDescent="0.25">
      <c r="A479" s="104" t="s">
        <v>771</v>
      </c>
      <c r="B479" s="15" t="s">
        <v>162</v>
      </c>
      <c r="C479" s="27" t="s">
        <v>16</v>
      </c>
      <c r="D479" s="10">
        <v>17</v>
      </c>
      <c r="E479" s="57">
        <v>1676.2850000000001</v>
      </c>
      <c r="F479" s="27" t="s">
        <v>16</v>
      </c>
      <c r="G479" s="10">
        <v>17</v>
      </c>
      <c r="H479" s="57">
        <v>1676.2850000000001</v>
      </c>
    </row>
    <row r="480" spans="1:8" x14ac:dyDescent="0.25">
      <c r="A480" s="104" t="s">
        <v>772</v>
      </c>
      <c r="B480" s="15" t="s">
        <v>163</v>
      </c>
      <c r="C480" s="47" t="s">
        <v>164</v>
      </c>
      <c r="D480" s="10">
        <v>571</v>
      </c>
      <c r="E480" s="62">
        <v>494.48599999999999</v>
      </c>
      <c r="F480" s="47" t="s">
        <v>164</v>
      </c>
      <c r="G480" s="10">
        <v>571</v>
      </c>
      <c r="H480" s="62">
        <v>494.48599999999999</v>
      </c>
    </row>
    <row r="481" spans="1:8" x14ac:dyDescent="0.25">
      <c r="A481" s="104" t="s">
        <v>773</v>
      </c>
      <c r="B481" s="48" t="s">
        <v>165</v>
      </c>
      <c r="C481" s="47" t="s">
        <v>16</v>
      </c>
      <c r="D481" s="10">
        <v>6</v>
      </c>
      <c r="E481" s="62">
        <v>53.035710000000002</v>
      </c>
      <c r="F481" s="47" t="s">
        <v>16</v>
      </c>
      <c r="G481" s="10">
        <v>6</v>
      </c>
      <c r="H481" s="62">
        <v>53.035710000000002</v>
      </c>
    </row>
    <row r="482" spans="1:8" x14ac:dyDescent="0.25">
      <c r="A482" s="104" t="s">
        <v>774</v>
      </c>
      <c r="B482" s="48" t="s">
        <v>166</v>
      </c>
      <c r="C482" s="47" t="s">
        <v>16</v>
      </c>
      <c r="D482" s="10">
        <v>13</v>
      </c>
      <c r="E482" s="62">
        <v>17.513549999999999</v>
      </c>
      <c r="F482" s="47" t="s">
        <v>16</v>
      </c>
      <c r="G482" s="10">
        <v>13</v>
      </c>
      <c r="H482" s="62">
        <v>17.513549999999999</v>
      </c>
    </row>
    <row r="483" spans="1:8" x14ac:dyDescent="0.25">
      <c r="A483" s="104" t="s">
        <v>775</v>
      </c>
      <c r="B483" s="48" t="s">
        <v>759</v>
      </c>
      <c r="C483" s="47" t="s">
        <v>16</v>
      </c>
      <c r="D483" s="10">
        <v>54</v>
      </c>
      <c r="E483" s="62">
        <v>34.428370000000001</v>
      </c>
      <c r="F483" s="47" t="s">
        <v>16</v>
      </c>
      <c r="G483" s="10">
        <v>54</v>
      </c>
      <c r="H483" s="62">
        <v>34.428370000000001</v>
      </c>
    </row>
    <row r="484" spans="1:8" x14ac:dyDescent="0.25">
      <c r="A484" s="104" t="s">
        <v>776</v>
      </c>
      <c r="B484" s="48" t="s">
        <v>761</v>
      </c>
      <c r="C484" s="47" t="s">
        <v>103</v>
      </c>
      <c r="D484" s="10">
        <v>0.06</v>
      </c>
      <c r="E484" s="62">
        <v>36.840000000000003</v>
      </c>
      <c r="F484" s="47" t="s">
        <v>103</v>
      </c>
      <c r="G484" s="10">
        <v>0.06</v>
      </c>
      <c r="H484" s="62">
        <f>E484</f>
        <v>36.840000000000003</v>
      </c>
    </row>
    <row r="485" spans="1:8" x14ac:dyDescent="0.25">
      <c r="A485" s="104" t="s">
        <v>777</v>
      </c>
      <c r="B485" s="48" t="s">
        <v>167</v>
      </c>
      <c r="C485" s="47" t="s">
        <v>103</v>
      </c>
      <c r="D485" s="10">
        <v>0.02</v>
      </c>
      <c r="E485" s="62">
        <v>12.088660000000001</v>
      </c>
      <c r="F485" s="47" t="s">
        <v>103</v>
      </c>
      <c r="G485" s="10">
        <v>0.02</v>
      </c>
      <c r="H485" s="62">
        <v>12.088660000000001</v>
      </c>
    </row>
    <row r="486" spans="1:8" x14ac:dyDescent="0.25">
      <c r="A486" s="104" t="s">
        <v>778</v>
      </c>
      <c r="B486" s="48" t="s">
        <v>168</v>
      </c>
      <c r="C486" s="47" t="s">
        <v>16</v>
      </c>
      <c r="D486" s="10">
        <v>14</v>
      </c>
      <c r="E486" s="62">
        <v>13.492000000000001</v>
      </c>
      <c r="F486" s="47" t="s">
        <v>16</v>
      </c>
      <c r="G486" s="10">
        <v>14</v>
      </c>
      <c r="H486" s="62">
        <v>13.49225</v>
      </c>
    </row>
    <row r="487" spans="1:8" x14ac:dyDescent="0.25">
      <c r="A487" s="104" t="s">
        <v>779</v>
      </c>
      <c r="B487" s="48" t="s">
        <v>169</v>
      </c>
      <c r="C487" s="47" t="s">
        <v>152</v>
      </c>
      <c r="D487" s="10">
        <v>4.5</v>
      </c>
      <c r="E487" s="62">
        <v>3.4430000000000001</v>
      </c>
      <c r="F487" s="47" t="s">
        <v>152</v>
      </c>
      <c r="G487" s="10">
        <v>4.5</v>
      </c>
      <c r="H487" s="62">
        <v>3.4424999999999999</v>
      </c>
    </row>
    <row r="488" spans="1:8" x14ac:dyDescent="0.25">
      <c r="A488" s="104" t="s">
        <v>780</v>
      </c>
      <c r="B488" s="48" t="s">
        <v>170</v>
      </c>
      <c r="C488" s="47" t="s">
        <v>152</v>
      </c>
      <c r="D488" s="10">
        <v>1.5</v>
      </c>
      <c r="E488" s="62">
        <v>2.355</v>
      </c>
      <c r="F488" s="47" t="s">
        <v>152</v>
      </c>
      <c r="G488" s="10">
        <v>1.5</v>
      </c>
      <c r="H488" s="62">
        <v>2.355</v>
      </c>
    </row>
    <row r="489" spans="1:8" x14ac:dyDescent="0.25">
      <c r="A489" s="104" t="s">
        <v>781</v>
      </c>
      <c r="B489" s="48" t="s">
        <v>171</v>
      </c>
      <c r="C489" s="47" t="s">
        <v>768</v>
      </c>
      <c r="D489" s="10">
        <v>0.5</v>
      </c>
      <c r="E489" s="62">
        <v>0.56000000000000005</v>
      </c>
      <c r="F489" s="47" t="s">
        <v>768</v>
      </c>
      <c r="G489" s="10">
        <v>0.5</v>
      </c>
      <c r="H489" s="62">
        <v>0.56000000000000005</v>
      </c>
    </row>
    <row r="490" spans="1:8" x14ac:dyDescent="0.25">
      <c r="A490" s="104" t="s">
        <v>782</v>
      </c>
      <c r="B490" s="48" t="s">
        <v>172</v>
      </c>
      <c r="C490" s="47" t="s">
        <v>16</v>
      </c>
      <c r="D490" s="10">
        <v>3</v>
      </c>
      <c r="E490" s="62">
        <v>52.488</v>
      </c>
      <c r="F490" s="47" t="s">
        <v>16</v>
      </c>
      <c r="G490" s="10">
        <v>3</v>
      </c>
      <c r="H490" s="62">
        <v>52.488</v>
      </c>
    </row>
    <row r="491" spans="1:8" ht="33" x14ac:dyDescent="0.25">
      <c r="A491" s="99"/>
      <c r="B491" s="28" t="s">
        <v>783</v>
      </c>
      <c r="C491" s="25"/>
      <c r="D491" s="10"/>
      <c r="E491" s="82">
        <f>E492+E502+E526</f>
        <v>19397.368110000003</v>
      </c>
      <c r="F491" s="25"/>
      <c r="G491" s="10"/>
      <c r="H491" s="82">
        <f>H492+H502+H526</f>
        <v>19397.368110000003</v>
      </c>
    </row>
    <row r="492" spans="1:8" ht="30.75" customHeight="1" x14ac:dyDescent="0.25">
      <c r="A492" s="106" t="s">
        <v>784</v>
      </c>
      <c r="B492" s="28" t="s">
        <v>298</v>
      </c>
      <c r="C492" s="25"/>
      <c r="D492" s="10"/>
      <c r="E492" s="82">
        <f>SUM(E493:E501)</f>
        <v>4569.1036599999998</v>
      </c>
      <c r="F492" s="25"/>
      <c r="G492" s="10"/>
      <c r="H492" s="82">
        <f>SUM(H493:H501)</f>
        <v>4569.1036599999998</v>
      </c>
    </row>
    <row r="493" spans="1:8" ht="33" x14ac:dyDescent="0.25">
      <c r="A493" s="104" t="s">
        <v>785</v>
      </c>
      <c r="B493" s="15" t="s">
        <v>162</v>
      </c>
      <c r="C493" s="27" t="s">
        <v>16</v>
      </c>
      <c r="D493" s="10">
        <v>25</v>
      </c>
      <c r="E493" s="57">
        <v>2485.2249999999999</v>
      </c>
      <c r="F493" s="27" t="s">
        <v>16</v>
      </c>
      <c r="G493" s="10">
        <v>25</v>
      </c>
      <c r="H493" s="57">
        <v>2485.2249999999999</v>
      </c>
    </row>
    <row r="494" spans="1:8" x14ac:dyDescent="0.25">
      <c r="A494" s="104" t="s">
        <v>786</v>
      </c>
      <c r="B494" s="33" t="s">
        <v>146</v>
      </c>
      <c r="C494" s="27" t="s">
        <v>32</v>
      </c>
      <c r="D494" s="10">
        <v>25</v>
      </c>
      <c r="E494" s="62">
        <v>776.42499999999995</v>
      </c>
      <c r="F494" s="27" t="s">
        <v>32</v>
      </c>
      <c r="G494" s="10">
        <v>25</v>
      </c>
      <c r="H494" s="62">
        <v>776.42499999999995</v>
      </c>
    </row>
    <row r="495" spans="1:8" x14ac:dyDescent="0.25">
      <c r="A495" s="104" t="s">
        <v>787</v>
      </c>
      <c r="B495" s="15" t="s">
        <v>299</v>
      </c>
      <c r="C495" s="27" t="s">
        <v>16</v>
      </c>
      <c r="D495" s="10">
        <v>75</v>
      </c>
      <c r="E495" s="62">
        <v>3.6870599999999998</v>
      </c>
      <c r="F495" s="27" t="s">
        <v>16</v>
      </c>
      <c r="G495" s="10">
        <v>75</v>
      </c>
      <c r="H495" s="62">
        <v>3.6870599999999998</v>
      </c>
    </row>
    <row r="496" spans="1:8" ht="33" x14ac:dyDescent="0.25">
      <c r="A496" s="95" t="s">
        <v>788</v>
      </c>
      <c r="B496" s="15" t="s">
        <v>725</v>
      </c>
      <c r="C496" s="27" t="s">
        <v>152</v>
      </c>
      <c r="D496" s="10">
        <v>3</v>
      </c>
      <c r="E496" s="57">
        <v>13.392580000000001</v>
      </c>
      <c r="F496" s="27" t="s">
        <v>152</v>
      </c>
      <c r="G496" s="10">
        <v>3</v>
      </c>
      <c r="H496" s="57">
        <v>13.392580000000001</v>
      </c>
    </row>
    <row r="497" spans="1:8" x14ac:dyDescent="0.25">
      <c r="A497" s="104" t="s">
        <v>789</v>
      </c>
      <c r="B497" s="15" t="s">
        <v>147</v>
      </c>
      <c r="C497" s="27" t="s">
        <v>16</v>
      </c>
      <c r="D497" s="10">
        <v>75</v>
      </c>
      <c r="E497" s="62">
        <v>241.125</v>
      </c>
      <c r="F497" s="27" t="s">
        <v>16</v>
      </c>
      <c r="G497" s="10">
        <v>75</v>
      </c>
      <c r="H497" s="62">
        <v>241.125</v>
      </c>
    </row>
    <row r="498" spans="1:8" x14ac:dyDescent="0.25">
      <c r="A498" s="104" t="s">
        <v>790</v>
      </c>
      <c r="B498" s="15" t="s">
        <v>300</v>
      </c>
      <c r="C498" s="27" t="s">
        <v>16</v>
      </c>
      <c r="D498" s="10">
        <v>6</v>
      </c>
      <c r="E498" s="62">
        <v>5.8392600000000003</v>
      </c>
      <c r="F498" s="27" t="s">
        <v>16</v>
      </c>
      <c r="G498" s="10">
        <v>6</v>
      </c>
      <c r="H498" s="62">
        <v>5.8392600000000003</v>
      </c>
    </row>
    <row r="499" spans="1:8" x14ac:dyDescent="0.25">
      <c r="A499" s="104" t="s">
        <v>791</v>
      </c>
      <c r="B499" s="15" t="s">
        <v>295</v>
      </c>
      <c r="C499" s="27" t="s">
        <v>16</v>
      </c>
      <c r="D499" s="10">
        <v>9</v>
      </c>
      <c r="E499" s="62">
        <v>5.58</v>
      </c>
      <c r="F499" s="27" t="s">
        <v>16</v>
      </c>
      <c r="G499" s="10">
        <v>9</v>
      </c>
      <c r="H499" s="62">
        <v>5.58</v>
      </c>
    </row>
    <row r="500" spans="1:8" x14ac:dyDescent="0.25">
      <c r="A500" s="104" t="s">
        <v>792</v>
      </c>
      <c r="B500" s="15" t="s">
        <v>301</v>
      </c>
      <c r="C500" s="27" t="s">
        <v>103</v>
      </c>
      <c r="D500" s="10">
        <v>0.67500000000000004</v>
      </c>
      <c r="E500" s="62">
        <v>1031.7854299999999</v>
      </c>
      <c r="F500" s="27" t="s">
        <v>103</v>
      </c>
      <c r="G500" s="10">
        <v>0.67500000000000004</v>
      </c>
      <c r="H500" s="62">
        <v>1031.7854299999999</v>
      </c>
    </row>
    <row r="501" spans="1:8" x14ac:dyDescent="0.25">
      <c r="A501" s="104" t="s">
        <v>793</v>
      </c>
      <c r="B501" s="15" t="s">
        <v>167</v>
      </c>
      <c r="C501" s="27" t="s">
        <v>103</v>
      </c>
      <c r="D501" s="10">
        <v>0.01</v>
      </c>
      <c r="E501" s="62">
        <v>6.0443300000000004</v>
      </c>
      <c r="F501" s="27" t="s">
        <v>103</v>
      </c>
      <c r="G501" s="10">
        <v>0.01</v>
      </c>
      <c r="H501" s="62">
        <v>6.0443300000000004</v>
      </c>
    </row>
    <row r="502" spans="1:8" ht="33" x14ac:dyDescent="0.25">
      <c r="A502" s="23" t="s">
        <v>794</v>
      </c>
      <c r="B502" s="28" t="s">
        <v>174</v>
      </c>
      <c r="C502" s="25"/>
      <c r="D502" s="10"/>
      <c r="E502" s="82">
        <f>E503+E508+E514+E520</f>
        <v>12609.154730000002</v>
      </c>
      <c r="F502" s="25"/>
      <c r="G502" s="10"/>
      <c r="H502" s="82">
        <f>H503+H508+H514+H520</f>
        <v>12609.154730000002</v>
      </c>
    </row>
    <row r="503" spans="1:8" x14ac:dyDescent="0.25">
      <c r="A503" s="105" t="s">
        <v>795</v>
      </c>
      <c r="B503" s="28" t="s">
        <v>796</v>
      </c>
      <c r="C503" s="25"/>
      <c r="D503" s="10"/>
      <c r="E503" s="82">
        <f>SUM(E504:E507)</f>
        <v>3557.3385500000004</v>
      </c>
      <c r="F503" s="25"/>
      <c r="G503" s="10"/>
      <c r="H503" s="82">
        <f>SUM(H504:H507)</f>
        <v>3557.3385500000004</v>
      </c>
    </row>
    <row r="504" spans="1:8" x14ac:dyDescent="0.25">
      <c r="A504" s="95" t="s">
        <v>797</v>
      </c>
      <c r="B504" s="15" t="s">
        <v>175</v>
      </c>
      <c r="C504" s="27" t="s">
        <v>164</v>
      </c>
      <c r="D504" s="10">
        <v>497</v>
      </c>
      <c r="E504" s="62">
        <v>3433.7730000000001</v>
      </c>
      <c r="F504" s="27" t="s">
        <v>164</v>
      </c>
      <c r="G504" s="10">
        <v>497</v>
      </c>
      <c r="H504" s="62">
        <v>3433.7730000000001</v>
      </c>
    </row>
    <row r="505" spans="1:8" x14ac:dyDescent="0.25">
      <c r="A505" s="95" t="s">
        <v>798</v>
      </c>
      <c r="B505" s="15" t="s">
        <v>176</v>
      </c>
      <c r="C505" s="27" t="s">
        <v>16</v>
      </c>
      <c r="D505" s="10">
        <v>2</v>
      </c>
      <c r="E505" s="62">
        <v>70.88</v>
      </c>
      <c r="F505" s="27" t="s">
        <v>16</v>
      </c>
      <c r="G505" s="10">
        <v>2</v>
      </c>
      <c r="H505" s="62">
        <v>70.88</v>
      </c>
    </row>
    <row r="506" spans="1:8" ht="28.5" customHeight="1" x14ac:dyDescent="0.25">
      <c r="A506" s="95" t="s">
        <v>799</v>
      </c>
      <c r="B506" s="15" t="s">
        <v>177</v>
      </c>
      <c r="C506" s="27" t="s">
        <v>16</v>
      </c>
      <c r="D506" s="10">
        <v>3</v>
      </c>
      <c r="E506" s="57">
        <v>1.458</v>
      </c>
      <c r="F506" s="27" t="s">
        <v>16</v>
      </c>
      <c r="G506" s="10">
        <v>3</v>
      </c>
      <c r="H506" s="57">
        <v>1.458</v>
      </c>
    </row>
    <row r="507" spans="1:8" x14ac:dyDescent="0.25">
      <c r="A507" s="95" t="s">
        <v>800</v>
      </c>
      <c r="B507" s="15" t="s">
        <v>178</v>
      </c>
      <c r="C507" s="27" t="s">
        <v>164</v>
      </c>
      <c r="D507" s="10">
        <v>15</v>
      </c>
      <c r="E507" s="62">
        <v>51.227550000000001</v>
      </c>
      <c r="F507" s="27" t="s">
        <v>164</v>
      </c>
      <c r="G507" s="10">
        <v>15</v>
      </c>
      <c r="H507" s="62">
        <v>51.227550000000001</v>
      </c>
    </row>
    <row r="508" spans="1:8" ht="33" x14ac:dyDescent="0.25">
      <c r="A508" s="105" t="s">
        <v>801</v>
      </c>
      <c r="B508" s="107" t="s">
        <v>802</v>
      </c>
      <c r="C508" s="11"/>
      <c r="D508" s="10"/>
      <c r="E508" s="82">
        <f>SUM(E509:E513)</f>
        <v>4787.2683000000006</v>
      </c>
      <c r="F508" s="11"/>
      <c r="G508" s="10"/>
      <c r="H508" s="82">
        <f>SUM(H509:H513)</f>
        <v>4787.2683000000006</v>
      </c>
    </row>
    <row r="509" spans="1:8" x14ac:dyDescent="0.25">
      <c r="A509" s="95" t="s">
        <v>803</v>
      </c>
      <c r="B509" s="15" t="s">
        <v>175</v>
      </c>
      <c r="C509" s="18" t="s">
        <v>164</v>
      </c>
      <c r="D509" s="29">
        <v>680</v>
      </c>
      <c r="E509" s="62">
        <v>4698.12</v>
      </c>
      <c r="F509" s="18" t="s">
        <v>164</v>
      </c>
      <c r="G509" s="29">
        <v>680</v>
      </c>
      <c r="H509" s="62">
        <v>4698.12</v>
      </c>
    </row>
    <row r="510" spans="1:8" x14ac:dyDescent="0.25">
      <c r="A510" s="95" t="s">
        <v>804</v>
      </c>
      <c r="B510" s="15" t="s">
        <v>176</v>
      </c>
      <c r="C510" s="18" t="s">
        <v>16</v>
      </c>
      <c r="D510" s="18">
        <v>2</v>
      </c>
      <c r="E510" s="62">
        <v>70.88</v>
      </c>
      <c r="F510" s="18" t="s">
        <v>16</v>
      </c>
      <c r="G510" s="18">
        <v>2</v>
      </c>
      <c r="H510" s="62">
        <v>70.88</v>
      </c>
    </row>
    <row r="511" spans="1:8" x14ac:dyDescent="0.25">
      <c r="A511" s="95" t="s">
        <v>805</v>
      </c>
      <c r="B511" s="15" t="s">
        <v>806</v>
      </c>
      <c r="C511" s="18" t="s">
        <v>16</v>
      </c>
      <c r="D511" s="18">
        <v>1</v>
      </c>
      <c r="E511" s="62">
        <v>13.93</v>
      </c>
      <c r="F511" s="18" t="s">
        <v>16</v>
      </c>
      <c r="G511" s="18">
        <v>1</v>
      </c>
      <c r="H511" s="62">
        <v>13.93</v>
      </c>
    </row>
    <row r="512" spans="1:8" x14ac:dyDescent="0.25">
      <c r="A512" s="95" t="s">
        <v>807</v>
      </c>
      <c r="B512" s="15" t="s">
        <v>177</v>
      </c>
      <c r="C512" s="18" t="s">
        <v>16</v>
      </c>
      <c r="D512" s="18">
        <v>6</v>
      </c>
      <c r="E512" s="62">
        <v>2.9159999999999999</v>
      </c>
      <c r="F512" s="18" t="s">
        <v>16</v>
      </c>
      <c r="G512" s="18">
        <v>6</v>
      </c>
      <c r="H512" s="62">
        <v>2.9159999999999999</v>
      </c>
    </row>
    <row r="513" spans="1:8" x14ac:dyDescent="0.25">
      <c r="A513" s="95" t="s">
        <v>808</v>
      </c>
      <c r="B513" s="15" t="s">
        <v>809</v>
      </c>
      <c r="C513" s="18" t="s">
        <v>16</v>
      </c>
      <c r="D513" s="18">
        <v>3</v>
      </c>
      <c r="E513" s="62">
        <v>1.4222999999999999</v>
      </c>
      <c r="F513" s="18" t="s">
        <v>16</v>
      </c>
      <c r="G513" s="18">
        <v>3</v>
      </c>
      <c r="H513" s="62">
        <v>1.4222999999999999</v>
      </c>
    </row>
    <row r="514" spans="1:8" x14ac:dyDescent="0.25">
      <c r="A514" s="106" t="s">
        <v>810</v>
      </c>
      <c r="B514" s="24" t="s">
        <v>811</v>
      </c>
      <c r="C514" s="18"/>
      <c r="D514" s="18"/>
      <c r="E514" s="58">
        <f>SUM(E515:E519)</f>
        <v>1845.3452900000002</v>
      </c>
      <c r="F514" s="18"/>
      <c r="G514" s="18"/>
      <c r="H514" s="58">
        <f>SUM(H515:H519)</f>
        <v>1845.3452900000002</v>
      </c>
    </row>
    <row r="515" spans="1:8" x14ac:dyDescent="0.25">
      <c r="A515" s="104" t="s">
        <v>812</v>
      </c>
      <c r="B515" s="15" t="s">
        <v>813</v>
      </c>
      <c r="C515" s="18" t="s">
        <v>164</v>
      </c>
      <c r="D515" s="18">
        <v>305</v>
      </c>
      <c r="E515" s="49">
        <v>1793.095</v>
      </c>
      <c r="F515" s="18" t="s">
        <v>164</v>
      </c>
      <c r="G515" s="18">
        <v>305</v>
      </c>
      <c r="H515" s="49">
        <v>1793.095</v>
      </c>
    </row>
    <row r="516" spans="1:8" x14ac:dyDescent="0.25">
      <c r="A516" s="104" t="s">
        <v>814</v>
      </c>
      <c r="B516" s="15" t="s">
        <v>176</v>
      </c>
      <c r="C516" s="18" t="s">
        <v>16</v>
      </c>
      <c r="D516" s="18">
        <v>1</v>
      </c>
      <c r="E516" s="49">
        <v>35.44</v>
      </c>
      <c r="F516" s="18" t="s">
        <v>16</v>
      </c>
      <c r="G516" s="18">
        <v>1</v>
      </c>
      <c r="H516" s="49">
        <v>35.44</v>
      </c>
    </row>
    <row r="517" spans="1:8" x14ac:dyDescent="0.25">
      <c r="A517" s="104" t="s">
        <v>815</v>
      </c>
      <c r="B517" s="15" t="s">
        <v>806</v>
      </c>
      <c r="C517" s="18" t="s">
        <v>16</v>
      </c>
      <c r="D517" s="18">
        <v>1</v>
      </c>
      <c r="E517" s="49">
        <v>13.93</v>
      </c>
      <c r="F517" s="18" t="s">
        <v>16</v>
      </c>
      <c r="G517" s="18">
        <v>1</v>
      </c>
      <c r="H517" s="49">
        <v>13.93</v>
      </c>
    </row>
    <row r="518" spans="1:8" x14ac:dyDescent="0.25">
      <c r="A518" s="104" t="s">
        <v>816</v>
      </c>
      <c r="B518" s="15" t="s">
        <v>177</v>
      </c>
      <c r="C518" s="18" t="s">
        <v>16</v>
      </c>
      <c r="D518" s="18">
        <v>3</v>
      </c>
      <c r="E518" s="49">
        <v>1.458</v>
      </c>
      <c r="F518" s="18" t="s">
        <v>16</v>
      </c>
      <c r="G518" s="18">
        <v>3</v>
      </c>
      <c r="H518" s="49">
        <v>1.458</v>
      </c>
    </row>
    <row r="519" spans="1:8" x14ac:dyDescent="0.25">
      <c r="A519" s="104" t="s">
        <v>817</v>
      </c>
      <c r="B519" s="15" t="s">
        <v>809</v>
      </c>
      <c r="C519" s="18" t="s">
        <v>16</v>
      </c>
      <c r="D519" s="18">
        <v>3</v>
      </c>
      <c r="E519" s="49">
        <v>1.4222900000000001</v>
      </c>
      <c r="F519" s="18" t="s">
        <v>16</v>
      </c>
      <c r="G519" s="18">
        <v>3</v>
      </c>
      <c r="H519" s="49">
        <v>1.4222900000000001</v>
      </c>
    </row>
    <row r="520" spans="1:8" x14ac:dyDescent="0.25">
      <c r="A520" s="106" t="s">
        <v>818</v>
      </c>
      <c r="B520" s="24" t="s">
        <v>819</v>
      </c>
      <c r="C520" s="18"/>
      <c r="D520" s="18"/>
      <c r="E520" s="82">
        <f>SUM(E521:E525)</f>
        <v>2419.2025900000003</v>
      </c>
      <c r="F520" s="18"/>
      <c r="G520" s="18"/>
      <c r="H520" s="82">
        <f>SUM(H521:H525)</f>
        <v>2419.2025900000003</v>
      </c>
    </row>
    <row r="521" spans="1:8" x14ac:dyDescent="0.25">
      <c r="A521" s="104" t="s">
        <v>820</v>
      </c>
      <c r="B521" s="15" t="s">
        <v>813</v>
      </c>
      <c r="C521" s="18" t="s">
        <v>164</v>
      </c>
      <c r="D521" s="29">
        <v>400</v>
      </c>
      <c r="E521" s="49">
        <v>2351.6</v>
      </c>
      <c r="F521" s="18" t="s">
        <v>164</v>
      </c>
      <c r="G521" s="29">
        <v>400</v>
      </c>
      <c r="H521" s="49">
        <v>2351.6</v>
      </c>
    </row>
    <row r="522" spans="1:8" x14ac:dyDescent="0.25">
      <c r="A522" s="104" t="s">
        <v>821</v>
      </c>
      <c r="B522" s="15" t="s">
        <v>176</v>
      </c>
      <c r="C522" s="18" t="s">
        <v>16</v>
      </c>
      <c r="D522" s="18">
        <v>1</v>
      </c>
      <c r="E522" s="49">
        <v>35.44</v>
      </c>
      <c r="F522" s="18" t="s">
        <v>16</v>
      </c>
      <c r="G522" s="18">
        <v>1</v>
      </c>
      <c r="H522" s="49">
        <v>35.44</v>
      </c>
    </row>
    <row r="523" spans="1:8" x14ac:dyDescent="0.25">
      <c r="A523" s="104" t="s">
        <v>822</v>
      </c>
      <c r="B523" s="15" t="s">
        <v>806</v>
      </c>
      <c r="C523" s="18" t="s">
        <v>16</v>
      </c>
      <c r="D523" s="18">
        <v>2</v>
      </c>
      <c r="E523" s="49">
        <v>27.86</v>
      </c>
      <c r="F523" s="18" t="s">
        <v>16</v>
      </c>
      <c r="G523" s="18">
        <v>2</v>
      </c>
      <c r="H523" s="49">
        <v>27.86</v>
      </c>
    </row>
    <row r="524" spans="1:8" x14ac:dyDescent="0.25">
      <c r="A524" s="104" t="s">
        <v>823</v>
      </c>
      <c r="B524" s="15" t="s">
        <v>177</v>
      </c>
      <c r="C524" s="18" t="s">
        <v>16</v>
      </c>
      <c r="D524" s="18">
        <v>3</v>
      </c>
      <c r="E524" s="49">
        <v>1.458</v>
      </c>
      <c r="F524" s="18" t="s">
        <v>16</v>
      </c>
      <c r="G524" s="18">
        <v>3</v>
      </c>
      <c r="H524" s="49">
        <v>1.458</v>
      </c>
    </row>
    <row r="525" spans="1:8" x14ac:dyDescent="0.25">
      <c r="A525" s="104" t="s">
        <v>824</v>
      </c>
      <c r="B525" s="15" t="s">
        <v>809</v>
      </c>
      <c r="C525" s="18" t="s">
        <v>16</v>
      </c>
      <c r="D525" s="18">
        <v>6</v>
      </c>
      <c r="E525" s="49">
        <v>2.8445900000000002</v>
      </c>
      <c r="F525" s="18" t="s">
        <v>16</v>
      </c>
      <c r="G525" s="18">
        <v>6</v>
      </c>
      <c r="H525" s="49">
        <v>2.8445900000000002</v>
      </c>
    </row>
    <row r="526" spans="1:8" ht="33" x14ac:dyDescent="0.25">
      <c r="A526" s="105" t="s">
        <v>825</v>
      </c>
      <c r="B526" s="28" t="s">
        <v>826</v>
      </c>
      <c r="C526" s="18"/>
      <c r="D526" s="18"/>
      <c r="E526" s="82">
        <f>E527+E532+E537+E542</f>
        <v>2219.1097200000004</v>
      </c>
      <c r="F526" s="18"/>
      <c r="G526" s="18"/>
      <c r="H526" s="82">
        <f>H527+H532+H537+H542</f>
        <v>2219.1097200000004</v>
      </c>
    </row>
    <row r="527" spans="1:8" x14ac:dyDescent="0.25">
      <c r="A527" s="106" t="s">
        <v>827</v>
      </c>
      <c r="B527" s="108" t="s">
        <v>828</v>
      </c>
      <c r="C527" s="18"/>
      <c r="D527" s="18"/>
      <c r="E527" s="85">
        <f>SUM(E528:E531)</f>
        <v>821.22243000000014</v>
      </c>
      <c r="F527" s="18"/>
      <c r="G527" s="18"/>
      <c r="H527" s="85">
        <f>SUM(H528:H531)</f>
        <v>821.22243000000014</v>
      </c>
    </row>
    <row r="528" spans="1:8" x14ac:dyDescent="0.25">
      <c r="A528" s="104" t="s">
        <v>829</v>
      </c>
      <c r="B528" s="48" t="s">
        <v>830</v>
      </c>
      <c r="C528" s="18" t="s">
        <v>164</v>
      </c>
      <c r="D528" s="109">
        <v>230</v>
      </c>
      <c r="E528" s="62">
        <v>790.74</v>
      </c>
      <c r="F528" s="18" t="s">
        <v>164</v>
      </c>
      <c r="G528" s="109">
        <v>230</v>
      </c>
      <c r="H528" s="62">
        <v>790.74</v>
      </c>
    </row>
    <row r="529" spans="1:8" x14ac:dyDescent="0.25">
      <c r="A529" s="104" t="s">
        <v>831</v>
      </c>
      <c r="B529" s="15" t="s">
        <v>832</v>
      </c>
      <c r="C529" s="18" t="s">
        <v>16</v>
      </c>
      <c r="D529" s="18">
        <v>2</v>
      </c>
      <c r="E529" s="62">
        <v>27.82</v>
      </c>
      <c r="F529" s="18" t="s">
        <v>16</v>
      </c>
      <c r="G529" s="18">
        <v>2</v>
      </c>
      <c r="H529" s="62">
        <v>27.82</v>
      </c>
    </row>
    <row r="530" spans="1:8" x14ac:dyDescent="0.25">
      <c r="A530" s="104" t="s">
        <v>833</v>
      </c>
      <c r="B530" s="15" t="s">
        <v>834</v>
      </c>
      <c r="C530" s="18" t="s">
        <v>16</v>
      </c>
      <c r="D530" s="18">
        <v>2</v>
      </c>
      <c r="E530" s="62">
        <v>0.58926999999999996</v>
      </c>
      <c r="F530" s="18" t="s">
        <v>16</v>
      </c>
      <c r="G530" s="18">
        <v>2</v>
      </c>
      <c r="H530" s="62">
        <v>0.58926999999999996</v>
      </c>
    </row>
    <row r="531" spans="1:8" x14ac:dyDescent="0.25">
      <c r="A531" s="104" t="s">
        <v>835</v>
      </c>
      <c r="B531" s="15" t="s">
        <v>836</v>
      </c>
      <c r="C531" s="18" t="s">
        <v>16</v>
      </c>
      <c r="D531" s="18">
        <v>6</v>
      </c>
      <c r="E531" s="62">
        <v>2.0731600000000001</v>
      </c>
      <c r="F531" s="18" t="s">
        <v>16</v>
      </c>
      <c r="G531" s="18">
        <v>6</v>
      </c>
      <c r="H531" s="62">
        <v>2.0731600000000001</v>
      </c>
    </row>
    <row r="532" spans="1:8" x14ac:dyDescent="0.25">
      <c r="A532" s="106" t="s">
        <v>837</v>
      </c>
      <c r="B532" s="108" t="s">
        <v>838</v>
      </c>
      <c r="C532" s="18"/>
      <c r="D532" s="18"/>
      <c r="E532" s="85">
        <f>SUM(E533:E536)</f>
        <v>511.80242999999996</v>
      </c>
      <c r="F532" s="18"/>
      <c r="G532" s="18"/>
      <c r="H532" s="85">
        <f>SUM(H533:H536)</f>
        <v>511.80242999999996</v>
      </c>
    </row>
    <row r="533" spans="1:8" x14ac:dyDescent="0.25">
      <c r="A533" s="104" t="s">
        <v>839</v>
      </c>
      <c r="B533" s="48" t="s">
        <v>830</v>
      </c>
      <c r="C533" s="18" t="s">
        <v>164</v>
      </c>
      <c r="D533" s="18">
        <v>140</v>
      </c>
      <c r="E533" s="49">
        <v>481.32</v>
      </c>
      <c r="F533" s="18" t="s">
        <v>164</v>
      </c>
      <c r="G533" s="18">
        <v>140</v>
      </c>
      <c r="H533" s="49">
        <v>481.32</v>
      </c>
    </row>
    <row r="534" spans="1:8" x14ac:dyDescent="0.25">
      <c r="A534" s="104" t="s">
        <v>840</v>
      </c>
      <c r="B534" s="15" t="s">
        <v>832</v>
      </c>
      <c r="C534" s="18" t="s">
        <v>16</v>
      </c>
      <c r="D534" s="18">
        <v>2</v>
      </c>
      <c r="E534" s="49">
        <v>27.82</v>
      </c>
      <c r="F534" s="18" t="s">
        <v>16</v>
      </c>
      <c r="G534" s="18">
        <v>2</v>
      </c>
      <c r="H534" s="49">
        <v>27.82</v>
      </c>
    </row>
    <row r="535" spans="1:8" x14ac:dyDescent="0.25">
      <c r="A535" s="104" t="s">
        <v>841</v>
      </c>
      <c r="B535" s="15" t="s">
        <v>834</v>
      </c>
      <c r="C535" s="18" t="s">
        <v>16</v>
      </c>
      <c r="D535" s="18">
        <v>2</v>
      </c>
      <c r="E535" s="49">
        <v>0.58926999999999996</v>
      </c>
      <c r="F535" s="18" t="s">
        <v>16</v>
      </c>
      <c r="G535" s="18">
        <v>2</v>
      </c>
      <c r="H535" s="49">
        <v>0.58926999999999996</v>
      </c>
    </row>
    <row r="536" spans="1:8" x14ac:dyDescent="0.25">
      <c r="A536" s="104" t="s">
        <v>842</v>
      </c>
      <c r="B536" s="15" t="s">
        <v>836</v>
      </c>
      <c r="C536" s="18" t="s">
        <v>16</v>
      </c>
      <c r="D536" s="18">
        <v>6</v>
      </c>
      <c r="E536" s="49">
        <v>2.0731600000000001</v>
      </c>
      <c r="F536" s="18" t="s">
        <v>16</v>
      </c>
      <c r="G536" s="18">
        <v>6</v>
      </c>
      <c r="H536" s="49">
        <v>2.0731600000000001</v>
      </c>
    </row>
    <row r="537" spans="1:8" x14ac:dyDescent="0.25">
      <c r="A537" s="106" t="s">
        <v>843</v>
      </c>
      <c r="B537" s="110" t="s">
        <v>844</v>
      </c>
      <c r="C537" s="18"/>
      <c r="D537" s="18"/>
      <c r="E537" s="85">
        <f>SUM(E538:E541)</f>
        <v>339.90242999999998</v>
      </c>
      <c r="F537" s="18"/>
      <c r="G537" s="18"/>
      <c r="H537" s="85">
        <f>SUM(H538:H541)</f>
        <v>339.90242999999998</v>
      </c>
    </row>
    <row r="538" spans="1:8" x14ac:dyDescent="0.25">
      <c r="A538" s="104" t="s">
        <v>845</v>
      </c>
      <c r="B538" s="111" t="s">
        <v>830</v>
      </c>
      <c r="C538" s="18" t="s">
        <v>164</v>
      </c>
      <c r="D538" s="18">
        <v>90</v>
      </c>
      <c r="E538" s="49">
        <v>309.42</v>
      </c>
      <c r="F538" s="18" t="s">
        <v>164</v>
      </c>
      <c r="G538" s="18">
        <v>90</v>
      </c>
      <c r="H538" s="49">
        <v>309.42</v>
      </c>
    </row>
    <row r="539" spans="1:8" x14ac:dyDescent="0.25">
      <c r="A539" s="104" t="s">
        <v>846</v>
      </c>
      <c r="B539" s="20" t="s">
        <v>832</v>
      </c>
      <c r="C539" s="18" t="s">
        <v>16</v>
      </c>
      <c r="D539" s="18">
        <v>2</v>
      </c>
      <c r="E539" s="49">
        <v>27.82</v>
      </c>
      <c r="F539" s="18" t="s">
        <v>16</v>
      </c>
      <c r="G539" s="18">
        <v>2</v>
      </c>
      <c r="H539" s="49">
        <v>27.82</v>
      </c>
    </row>
    <row r="540" spans="1:8" x14ac:dyDescent="0.25">
      <c r="A540" s="104" t="s">
        <v>847</v>
      </c>
      <c r="B540" s="20" t="s">
        <v>834</v>
      </c>
      <c r="C540" s="18" t="s">
        <v>16</v>
      </c>
      <c r="D540" s="18">
        <v>2</v>
      </c>
      <c r="E540" s="49">
        <v>0.58926999999999996</v>
      </c>
      <c r="F540" s="18" t="s">
        <v>16</v>
      </c>
      <c r="G540" s="18">
        <v>2</v>
      </c>
      <c r="H540" s="49">
        <v>0.58926999999999996</v>
      </c>
    </row>
    <row r="541" spans="1:8" x14ac:dyDescent="0.25">
      <c r="A541" s="104" t="s">
        <v>848</v>
      </c>
      <c r="B541" s="20" t="s">
        <v>836</v>
      </c>
      <c r="C541" s="18" t="s">
        <v>16</v>
      </c>
      <c r="D541" s="18">
        <v>6</v>
      </c>
      <c r="E541" s="49">
        <v>2.0731600000000001</v>
      </c>
      <c r="F541" s="18" t="s">
        <v>16</v>
      </c>
      <c r="G541" s="18">
        <v>6</v>
      </c>
      <c r="H541" s="49">
        <v>2.0731600000000001</v>
      </c>
    </row>
    <row r="542" spans="1:8" x14ac:dyDescent="0.25">
      <c r="A542" s="106" t="s">
        <v>849</v>
      </c>
      <c r="B542" s="110" t="s">
        <v>850</v>
      </c>
      <c r="C542" s="18"/>
      <c r="D542" s="18"/>
      <c r="E542" s="85">
        <f>SUM(E543:E546)</f>
        <v>546.18243000000018</v>
      </c>
      <c r="F542" s="18"/>
      <c r="G542" s="18"/>
      <c r="H542" s="85">
        <f>SUM(H543:H546)</f>
        <v>546.18243000000018</v>
      </c>
    </row>
    <row r="543" spans="1:8" x14ac:dyDescent="0.25">
      <c r="A543" s="104" t="s">
        <v>851</v>
      </c>
      <c r="B543" s="111" t="s">
        <v>830</v>
      </c>
      <c r="C543" s="18" t="s">
        <v>164</v>
      </c>
      <c r="D543" s="109">
        <v>150</v>
      </c>
      <c r="E543" s="62">
        <v>515.70000000000005</v>
      </c>
      <c r="F543" s="18" t="s">
        <v>164</v>
      </c>
      <c r="G543" s="109">
        <v>150</v>
      </c>
      <c r="H543" s="62">
        <v>515.70000000000005</v>
      </c>
    </row>
    <row r="544" spans="1:8" x14ac:dyDescent="0.25">
      <c r="A544" s="104" t="s">
        <v>852</v>
      </c>
      <c r="B544" s="20" t="s">
        <v>832</v>
      </c>
      <c r="C544" s="18" t="s">
        <v>16</v>
      </c>
      <c r="D544" s="18">
        <v>2</v>
      </c>
      <c r="E544" s="62">
        <v>27.82</v>
      </c>
      <c r="F544" s="18" t="s">
        <v>16</v>
      </c>
      <c r="G544" s="18">
        <v>2</v>
      </c>
      <c r="H544" s="62">
        <v>27.82</v>
      </c>
    </row>
    <row r="545" spans="1:8" x14ac:dyDescent="0.25">
      <c r="A545" s="104" t="s">
        <v>853</v>
      </c>
      <c r="B545" s="20" t="s">
        <v>834</v>
      </c>
      <c r="C545" s="18" t="s">
        <v>16</v>
      </c>
      <c r="D545" s="18">
        <v>2</v>
      </c>
      <c r="E545" s="62">
        <v>0.58926999999999996</v>
      </c>
      <c r="F545" s="18" t="s">
        <v>16</v>
      </c>
      <c r="G545" s="18">
        <v>2</v>
      </c>
      <c r="H545" s="62">
        <v>0.58926999999999996</v>
      </c>
    </row>
    <row r="546" spans="1:8" x14ac:dyDescent="0.25">
      <c r="A546" s="104" t="s">
        <v>854</v>
      </c>
      <c r="B546" s="20" t="s">
        <v>836</v>
      </c>
      <c r="C546" s="18" t="s">
        <v>16</v>
      </c>
      <c r="D546" s="18">
        <v>6</v>
      </c>
      <c r="E546" s="62">
        <v>2.0731600000000001</v>
      </c>
      <c r="F546" s="18" t="s">
        <v>16</v>
      </c>
      <c r="G546" s="18">
        <v>6</v>
      </c>
      <c r="H546" s="62">
        <v>2.0731600000000001</v>
      </c>
    </row>
    <row r="547" spans="1:8" x14ac:dyDescent="0.25">
      <c r="A547" s="112" t="s">
        <v>855</v>
      </c>
      <c r="B547" s="113" t="s">
        <v>856</v>
      </c>
      <c r="C547" s="114"/>
      <c r="D547" s="79"/>
      <c r="E547" s="98">
        <f>E548+E555+E562+E569+E576+E583</f>
        <v>8580.8162799999991</v>
      </c>
      <c r="F547" s="114"/>
      <c r="G547" s="79"/>
      <c r="H547" s="98">
        <f>H548+H555+H562+H569+H576+H583</f>
        <v>8580.815340000001</v>
      </c>
    </row>
    <row r="548" spans="1:8" x14ac:dyDescent="0.25">
      <c r="A548" s="106" t="s">
        <v>857</v>
      </c>
      <c r="B548" s="115" t="s">
        <v>858</v>
      </c>
      <c r="C548" s="116"/>
      <c r="D548" s="10"/>
      <c r="E548" s="82">
        <f>SUM(E549:E554)</f>
        <v>1152.9391499999999</v>
      </c>
      <c r="F548" s="116"/>
      <c r="G548" s="10"/>
      <c r="H548" s="82">
        <f>SUM(H549:H554)</f>
        <v>1152.9386199999999</v>
      </c>
    </row>
    <row r="549" spans="1:8" x14ac:dyDescent="0.25">
      <c r="A549" s="104" t="s">
        <v>859</v>
      </c>
      <c r="B549" s="117" t="s">
        <v>860</v>
      </c>
      <c r="C549" s="11" t="s">
        <v>861</v>
      </c>
      <c r="D549" s="10">
        <v>27</v>
      </c>
      <c r="E549" s="57">
        <v>486</v>
      </c>
      <c r="F549" s="11" t="s">
        <v>861</v>
      </c>
      <c r="G549" s="10">
        <v>27</v>
      </c>
      <c r="H549" s="57">
        <v>486</v>
      </c>
    </row>
    <row r="550" spans="1:8" x14ac:dyDescent="0.25">
      <c r="A550" s="104" t="s">
        <v>862</v>
      </c>
      <c r="B550" s="117" t="s">
        <v>863</v>
      </c>
      <c r="C550" s="11" t="s">
        <v>861</v>
      </c>
      <c r="D550" s="10">
        <v>27</v>
      </c>
      <c r="E550" s="57">
        <v>513</v>
      </c>
      <c r="F550" s="11" t="s">
        <v>861</v>
      </c>
      <c r="G550" s="10">
        <v>27</v>
      </c>
      <c r="H550" s="57">
        <v>513</v>
      </c>
    </row>
    <row r="551" spans="1:8" x14ac:dyDescent="0.25">
      <c r="A551" s="104" t="s">
        <v>864</v>
      </c>
      <c r="B551" s="117" t="s">
        <v>865</v>
      </c>
      <c r="C551" s="11" t="s">
        <v>866</v>
      </c>
      <c r="D551" s="10">
        <v>137</v>
      </c>
      <c r="E551" s="57">
        <v>95.9</v>
      </c>
      <c r="F551" s="11" t="s">
        <v>866</v>
      </c>
      <c r="G551" s="10">
        <v>137</v>
      </c>
      <c r="H551" s="57">
        <v>95.9</v>
      </c>
    </row>
    <row r="552" spans="1:8" x14ac:dyDescent="0.25">
      <c r="A552" s="104" t="s">
        <v>867</v>
      </c>
      <c r="B552" s="117" t="s">
        <v>868</v>
      </c>
      <c r="C552" s="11" t="s">
        <v>16</v>
      </c>
      <c r="D552" s="10">
        <v>5</v>
      </c>
      <c r="E552" s="62">
        <v>7</v>
      </c>
      <c r="F552" s="11" t="s">
        <v>16</v>
      </c>
      <c r="G552" s="10">
        <v>5</v>
      </c>
      <c r="H552" s="62">
        <v>7</v>
      </c>
    </row>
    <row r="553" spans="1:8" x14ac:dyDescent="0.25">
      <c r="A553" s="104" t="s">
        <v>869</v>
      </c>
      <c r="B553" s="117" t="s">
        <v>870</v>
      </c>
      <c r="C553" s="11" t="s">
        <v>103</v>
      </c>
      <c r="D553" s="10">
        <v>0.43</v>
      </c>
      <c r="E553" s="62">
        <v>25.37</v>
      </c>
      <c r="F553" s="11" t="s">
        <v>103</v>
      </c>
      <c r="G553" s="10">
        <v>0.43</v>
      </c>
      <c r="H553" s="62">
        <v>25.37</v>
      </c>
    </row>
    <row r="554" spans="1:8" x14ac:dyDescent="0.25">
      <c r="A554" s="104" t="s">
        <v>871</v>
      </c>
      <c r="B554" s="117" t="s">
        <v>872</v>
      </c>
      <c r="C554" s="11" t="s">
        <v>866</v>
      </c>
      <c r="D554" s="10">
        <v>115</v>
      </c>
      <c r="E554" s="62">
        <v>25.669149999999998</v>
      </c>
      <c r="F554" s="11" t="s">
        <v>866</v>
      </c>
      <c r="G554" s="10">
        <v>115</v>
      </c>
      <c r="H554" s="62">
        <v>25.668620000000001</v>
      </c>
    </row>
    <row r="555" spans="1:8" x14ac:dyDescent="0.25">
      <c r="A555" s="106" t="s">
        <v>873</v>
      </c>
      <c r="B555" s="115" t="s">
        <v>874</v>
      </c>
      <c r="C555" s="116"/>
      <c r="D555" s="10"/>
      <c r="E555" s="82">
        <f>SUM(E556:E561)</f>
        <v>1606.0386199999998</v>
      </c>
      <c r="F555" s="116"/>
      <c r="G555" s="10"/>
      <c r="H555" s="82">
        <f>SUM(H556:H561)</f>
        <v>1606.0386199999998</v>
      </c>
    </row>
    <row r="556" spans="1:8" x14ac:dyDescent="0.25">
      <c r="A556" s="104" t="s">
        <v>875</v>
      </c>
      <c r="B556" s="117" t="s">
        <v>860</v>
      </c>
      <c r="C556" s="11" t="s">
        <v>861</v>
      </c>
      <c r="D556" s="10">
        <v>39</v>
      </c>
      <c r="E556" s="57">
        <v>702</v>
      </c>
      <c r="F556" s="11" t="s">
        <v>861</v>
      </c>
      <c r="G556" s="10">
        <v>39</v>
      </c>
      <c r="H556" s="57">
        <v>702</v>
      </c>
    </row>
    <row r="557" spans="1:8" x14ac:dyDescent="0.25">
      <c r="A557" s="104" t="s">
        <v>876</v>
      </c>
      <c r="B557" s="117" t="s">
        <v>863</v>
      </c>
      <c r="C557" s="11" t="s">
        <v>861</v>
      </c>
      <c r="D557" s="10">
        <v>39</v>
      </c>
      <c r="E557" s="57">
        <v>741</v>
      </c>
      <c r="F557" s="11" t="s">
        <v>861</v>
      </c>
      <c r="G557" s="10">
        <v>39</v>
      </c>
      <c r="H557" s="57">
        <v>741</v>
      </c>
    </row>
    <row r="558" spans="1:8" x14ac:dyDescent="0.25">
      <c r="A558" s="104" t="s">
        <v>877</v>
      </c>
      <c r="B558" s="117" t="s">
        <v>865</v>
      </c>
      <c r="C558" s="11" t="s">
        <v>866</v>
      </c>
      <c r="D558" s="10">
        <v>150</v>
      </c>
      <c r="E558" s="57">
        <v>105</v>
      </c>
      <c r="F558" s="11" t="s">
        <v>866</v>
      </c>
      <c r="G558" s="10">
        <v>150</v>
      </c>
      <c r="H558" s="57">
        <v>105</v>
      </c>
    </row>
    <row r="559" spans="1:8" x14ac:dyDescent="0.25">
      <c r="A559" s="104" t="s">
        <v>878</v>
      </c>
      <c r="B559" s="117" t="s">
        <v>868</v>
      </c>
      <c r="C559" s="11" t="s">
        <v>16</v>
      </c>
      <c r="D559" s="10">
        <v>5</v>
      </c>
      <c r="E559" s="62">
        <v>7</v>
      </c>
      <c r="F559" s="11" t="s">
        <v>16</v>
      </c>
      <c r="G559" s="10">
        <v>5</v>
      </c>
      <c r="H559" s="62">
        <v>7</v>
      </c>
    </row>
    <row r="560" spans="1:8" x14ac:dyDescent="0.25">
      <c r="A560" s="104" t="s">
        <v>879</v>
      </c>
      <c r="B560" s="117" t="s">
        <v>870</v>
      </c>
      <c r="C560" s="11" t="s">
        <v>103</v>
      </c>
      <c r="D560" s="10">
        <v>0.43</v>
      </c>
      <c r="E560" s="62">
        <v>25.37</v>
      </c>
      <c r="F560" s="11" t="s">
        <v>103</v>
      </c>
      <c r="G560" s="10">
        <v>0.43</v>
      </c>
      <c r="H560" s="62">
        <v>25.37</v>
      </c>
    </row>
    <row r="561" spans="1:8" x14ac:dyDescent="0.25">
      <c r="A561" s="104" t="s">
        <v>880</v>
      </c>
      <c r="B561" s="117" t="s">
        <v>872</v>
      </c>
      <c r="C561" s="11" t="s">
        <v>866</v>
      </c>
      <c r="D561" s="10">
        <v>115</v>
      </c>
      <c r="E561" s="62">
        <v>25.668620000000001</v>
      </c>
      <c r="F561" s="11" t="s">
        <v>866</v>
      </c>
      <c r="G561" s="10">
        <v>115</v>
      </c>
      <c r="H561" s="62">
        <v>25.668620000000001</v>
      </c>
    </row>
    <row r="562" spans="1:8" x14ac:dyDescent="0.25">
      <c r="A562" s="106" t="s">
        <v>881</v>
      </c>
      <c r="B562" s="115" t="s">
        <v>882</v>
      </c>
      <c r="C562" s="116"/>
      <c r="D562" s="64"/>
      <c r="E562" s="82">
        <f>SUM(E563:E568)</f>
        <v>216.94808000000003</v>
      </c>
      <c r="F562" s="116"/>
      <c r="H562" s="82">
        <f>SUM(H563:H568)</f>
        <v>216.94808000000003</v>
      </c>
    </row>
    <row r="563" spans="1:8" x14ac:dyDescent="0.25">
      <c r="A563" s="104" t="s">
        <v>883</v>
      </c>
      <c r="B563" s="117" t="s">
        <v>860</v>
      </c>
      <c r="C563" s="11" t="s">
        <v>861</v>
      </c>
      <c r="D563" s="10">
        <v>5</v>
      </c>
      <c r="E563" s="57">
        <v>90</v>
      </c>
      <c r="F563" s="11" t="s">
        <v>861</v>
      </c>
      <c r="G563" s="10">
        <v>5</v>
      </c>
      <c r="H563" s="57">
        <v>90</v>
      </c>
    </row>
    <row r="564" spans="1:8" x14ac:dyDescent="0.25">
      <c r="A564" s="104" t="s">
        <v>884</v>
      </c>
      <c r="B564" s="117" t="s">
        <v>863</v>
      </c>
      <c r="C564" s="11" t="s">
        <v>861</v>
      </c>
      <c r="D564" s="10">
        <v>5</v>
      </c>
      <c r="E564" s="57">
        <v>95</v>
      </c>
      <c r="F564" s="11" t="s">
        <v>861</v>
      </c>
      <c r="G564" s="10">
        <v>5</v>
      </c>
      <c r="H564" s="57">
        <v>95</v>
      </c>
    </row>
    <row r="565" spans="1:8" x14ac:dyDescent="0.25">
      <c r="A565" s="104" t="s">
        <v>885</v>
      </c>
      <c r="B565" s="117" t="s">
        <v>865</v>
      </c>
      <c r="C565" s="11" t="s">
        <v>866</v>
      </c>
      <c r="D565" s="10">
        <v>20</v>
      </c>
      <c r="E565" s="57">
        <v>14</v>
      </c>
      <c r="F565" s="11" t="s">
        <v>866</v>
      </c>
      <c r="G565" s="10">
        <v>20</v>
      </c>
      <c r="H565" s="57">
        <v>14</v>
      </c>
    </row>
    <row r="566" spans="1:8" x14ac:dyDescent="0.25">
      <c r="A566" s="104" t="s">
        <v>886</v>
      </c>
      <c r="B566" s="117" t="s">
        <v>868</v>
      </c>
      <c r="C566" s="11" t="s">
        <v>16</v>
      </c>
      <c r="D566" s="10">
        <v>2</v>
      </c>
      <c r="E566" s="62">
        <v>2.8</v>
      </c>
      <c r="F566" s="11" t="s">
        <v>16</v>
      </c>
      <c r="G566" s="10">
        <v>2</v>
      </c>
      <c r="H566" s="62">
        <v>2.8</v>
      </c>
    </row>
    <row r="567" spans="1:8" x14ac:dyDescent="0.25">
      <c r="A567" s="104" t="s">
        <v>887</v>
      </c>
      <c r="B567" s="117" t="s">
        <v>870</v>
      </c>
      <c r="C567" s="11" t="s">
        <v>103</v>
      </c>
      <c r="D567" s="10">
        <v>0.2</v>
      </c>
      <c r="E567" s="62">
        <v>11.8</v>
      </c>
      <c r="F567" s="11" t="s">
        <v>103</v>
      </c>
      <c r="G567" s="10">
        <v>0.2</v>
      </c>
      <c r="H567" s="62">
        <v>11.8</v>
      </c>
    </row>
    <row r="568" spans="1:8" x14ac:dyDescent="0.25">
      <c r="A568" s="104" t="s">
        <v>888</v>
      </c>
      <c r="B568" s="117" t="s">
        <v>872</v>
      </c>
      <c r="C568" s="11" t="s">
        <v>866</v>
      </c>
      <c r="D568" s="10">
        <v>15</v>
      </c>
      <c r="E568" s="62">
        <v>3.3480799999999999</v>
      </c>
      <c r="F568" s="11" t="s">
        <v>866</v>
      </c>
      <c r="G568" s="10">
        <v>15</v>
      </c>
      <c r="H568" s="62">
        <v>3.3480799999999999</v>
      </c>
    </row>
    <row r="569" spans="1:8" x14ac:dyDescent="0.25">
      <c r="A569" s="106" t="s">
        <v>889</v>
      </c>
      <c r="B569" s="115" t="s">
        <v>890</v>
      </c>
      <c r="C569" s="116"/>
      <c r="D569" s="64"/>
      <c r="E569" s="82">
        <f>SUM(E570:E575)</f>
        <v>903.54247999999995</v>
      </c>
      <c r="F569" s="116"/>
      <c r="H569" s="82">
        <f>SUM(H570:H575)</f>
        <v>903.54206999999997</v>
      </c>
    </row>
    <row r="570" spans="1:8" x14ac:dyDescent="0.25">
      <c r="A570" s="104" t="s">
        <v>891</v>
      </c>
      <c r="B570" s="117" t="s">
        <v>860</v>
      </c>
      <c r="C570" s="11" t="s">
        <v>861</v>
      </c>
      <c r="D570" s="10">
        <v>22</v>
      </c>
      <c r="E570" s="57">
        <v>396</v>
      </c>
      <c r="F570" s="11" t="s">
        <v>861</v>
      </c>
      <c r="G570" s="10">
        <v>22</v>
      </c>
      <c r="H570" s="57">
        <v>396</v>
      </c>
    </row>
    <row r="571" spans="1:8" x14ac:dyDescent="0.25">
      <c r="A571" s="104" t="s">
        <v>892</v>
      </c>
      <c r="B571" s="117" t="s">
        <v>863</v>
      </c>
      <c r="C571" s="11" t="s">
        <v>861</v>
      </c>
      <c r="D571" s="10">
        <v>22</v>
      </c>
      <c r="E571" s="57">
        <v>418</v>
      </c>
      <c r="F571" s="11" t="s">
        <v>861</v>
      </c>
      <c r="G571" s="10">
        <v>22</v>
      </c>
      <c r="H571" s="57">
        <v>418</v>
      </c>
    </row>
    <row r="572" spans="1:8" x14ac:dyDescent="0.25">
      <c r="A572" s="104" t="s">
        <v>893</v>
      </c>
      <c r="B572" s="117" t="s">
        <v>865</v>
      </c>
      <c r="C572" s="11" t="s">
        <v>866</v>
      </c>
      <c r="D572" s="10">
        <v>75</v>
      </c>
      <c r="E572" s="57">
        <v>52.5</v>
      </c>
      <c r="F572" s="11" t="s">
        <v>866</v>
      </c>
      <c r="G572" s="10">
        <v>75</v>
      </c>
      <c r="H572" s="57">
        <v>52.5</v>
      </c>
    </row>
    <row r="573" spans="1:8" x14ac:dyDescent="0.25">
      <c r="A573" s="104" t="s">
        <v>894</v>
      </c>
      <c r="B573" s="117" t="s">
        <v>868</v>
      </c>
      <c r="C573" s="11" t="s">
        <v>16</v>
      </c>
      <c r="D573" s="10">
        <v>4</v>
      </c>
      <c r="E573" s="62">
        <v>5.6</v>
      </c>
      <c r="F573" s="11" t="s">
        <v>16</v>
      </c>
      <c r="G573" s="10">
        <v>4</v>
      </c>
      <c r="H573" s="62">
        <v>5.6</v>
      </c>
    </row>
    <row r="574" spans="1:8" x14ac:dyDescent="0.25">
      <c r="A574" s="104" t="s">
        <v>895</v>
      </c>
      <c r="B574" s="117" t="s">
        <v>870</v>
      </c>
      <c r="C574" s="11" t="s">
        <v>103</v>
      </c>
      <c r="D574" s="10">
        <v>0.2</v>
      </c>
      <c r="E574" s="62">
        <v>11.8</v>
      </c>
      <c r="F574" s="11" t="s">
        <v>103</v>
      </c>
      <c r="G574" s="10">
        <v>0.2</v>
      </c>
      <c r="H574" s="62">
        <v>11.8</v>
      </c>
    </row>
    <row r="575" spans="1:8" x14ac:dyDescent="0.25">
      <c r="A575" s="104" t="s">
        <v>896</v>
      </c>
      <c r="B575" s="117" t="s">
        <v>872</v>
      </c>
      <c r="C575" s="11" t="s">
        <v>866</v>
      </c>
      <c r="D575" s="10">
        <v>88</v>
      </c>
      <c r="E575" s="62">
        <v>19.642479999999999</v>
      </c>
      <c r="F575" s="11" t="s">
        <v>866</v>
      </c>
      <c r="G575" s="10">
        <v>88</v>
      </c>
      <c r="H575" s="62">
        <v>19.64207</v>
      </c>
    </row>
    <row r="576" spans="1:8" x14ac:dyDescent="0.25">
      <c r="A576" s="106" t="s">
        <v>897</v>
      </c>
      <c r="B576" s="115" t="s">
        <v>898</v>
      </c>
      <c r="C576" s="116"/>
      <c r="D576" s="64"/>
      <c r="E576" s="82">
        <f>SUM(E577:E582)</f>
        <v>2352.1242800000005</v>
      </c>
      <c r="F576" s="116"/>
      <c r="H576" s="82">
        <f>SUM(H577:H582)</f>
        <v>2352.1242800000005</v>
      </c>
    </row>
    <row r="577" spans="1:8" x14ac:dyDescent="0.25">
      <c r="A577" s="104" t="s">
        <v>899</v>
      </c>
      <c r="B577" s="117" t="s">
        <v>860</v>
      </c>
      <c r="C577" s="11" t="s">
        <v>861</v>
      </c>
      <c r="D577" s="10">
        <v>58</v>
      </c>
      <c r="E577" s="57">
        <v>1044</v>
      </c>
      <c r="F577" s="11" t="s">
        <v>861</v>
      </c>
      <c r="G577" s="10">
        <v>58</v>
      </c>
      <c r="H577" s="57">
        <v>1044</v>
      </c>
    </row>
    <row r="578" spans="1:8" x14ac:dyDescent="0.25">
      <c r="A578" s="104" t="s">
        <v>900</v>
      </c>
      <c r="B578" s="117" t="s">
        <v>863</v>
      </c>
      <c r="C578" s="11" t="s">
        <v>861</v>
      </c>
      <c r="D578" s="10">
        <v>58</v>
      </c>
      <c r="E578" s="57">
        <v>1102</v>
      </c>
      <c r="F578" s="11" t="s">
        <v>861</v>
      </c>
      <c r="G578" s="10">
        <v>58</v>
      </c>
      <c r="H578" s="57">
        <v>1102</v>
      </c>
    </row>
    <row r="579" spans="1:8" x14ac:dyDescent="0.25">
      <c r="A579" s="104" t="s">
        <v>901</v>
      </c>
      <c r="B579" s="117" t="s">
        <v>865</v>
      </c>
      <c r="C579" s="11" t="s">
        <v>866</v>
      </c>
      <c r="D579" s="10">
        <v>160</v>
      </c>
      <c r="E579" s="57">
        <v>112</v>
      </c>
      <c r="F579" s="11" t="s">
        <v>866</v>
      </c>
      <c r="G579" s="10">
        <v>160</v>
      </c>
      <c r="H579" s="57">
        <v>112</v>
      </c>
    </row>
    <row r="580" spans="1:8" x14ac:dyDescent="0.25">
      <c r="A580" s="104" t="s">
        <v>902</v>
      </c>
      <c r="B580" s="117" t="s">
        <v>868</v>
      </c>
      <c r="C580" s="11" t="s">
        <v>16</v>
      </c>
      <c r="D580" s="10">
        <v>6</v>
      </c>
      <c r="E580" s="62">
        <v>8.4</v>
      </c>
      <c r="F580" s="11" t="s">
        <v>16</v>
      </c>
      <c r="G580" s="10">
        <v>6</v>
      </c>
      <c r="H580" s="62">
        <v>8.4</v>
      </c>
    </row>
    <row r="581" spans="1:8" x14ac:dyDescent="0.25">
      <c r="A581" s="104" t="s">
        <v>903</v>
      </c>
      <c r="B581" s="117" t="s">
        <v>870</v>
      </c>
      <c r="C581" s="11" t="s">
        <v>103</v>
      </c>
      <c r="D581" s="10">
        <v>0.54500000000000004</v>
      </c>
      <c r="E581" s="62">
        <v>32.155000000000001</v>
      </c>
      <c r="F581" s="11" t="s">
        <v>103</v>
      </c>
      <c r="G581" s="10">
        <v>0.54500000000000004</v>
      </c>
      <c r="H581" s="62">
        <v>32.155000000000001</v>
      </c>
    </row>
    <row r="582" spans="1:8" x14ac:dyDescent="0.25">
      <c r="A582" s="104" t="s">
        <v>904</v>
      </c>
      <c r="B582" s="117" t="s">
        <v>872</v>
      </c>
      <c r="C582" s="11" t="s">
        <v>866</v>
      </c>
      <c r="D582" s="10">
        <v>240</v>
      </c>
      <c r="E582" s="62">
        <v>53.569279999999999</v>
      </c>
      <c r="F582" s="11" t="s">
        <v>866</v>
      </c>
      <c r="G582" s="10">
        <v>240</v>
      </c>
      <c r="H582" s="62">
        <v>53.569279999999999</v>
      </c>
    </row>
    <row r="583" spans="1:8" x14ac:dyDescent="0.25">
      <c r="A583" s="106" t="s">
        <v>905</v>
      </c>
      <c r="B583" s="115" t="s">
        <v>906</v>
      </c>
      <c r="C583" s="116"/>
      <c r="D583" s="64"/>
      <c r="E583" s="82">
        <f>SUM(E584:E589)</f>
        <v>2349.2236700000003</v>
      </c>
      <c r="F583" s="116"/>
      <c r="H583" s="82">
        <f>SUM(H584:H589)</f>
        <v>2349.2236700000003</v>
      </c>
    </row>
    <row r="584" spans="1:8" x14ac:dyDescent="0.25">
      <c r="A584" s="104" t="s">
        <v>907</v>
      </c>
      <c r="B584" s="117" t="s">
        <v>860</v>
      </c>
      <c r="C584" s="11" t="s">
        <v>861</v>
      </c>
      <c r="D584" s="10">
        <v>58</v>
      </c>
      <c r="E584" s="57">
        <v>1044</v>
      </c>
      <c r="F584" s="11" t="s">
        <v>861</v>
      </c>
      <c r="G584" s="10">
        <v>58</v>
      </c>
      <c r="H584" s="57">
        <v>1044</v>
      </c>
    </row>
    <row r="585" spans="1:8" x14ac:dyDescent="0.25">
      <c r="A585" s="104" t="s">
        <v>908</v>
      </c>
      <c r="B585" s="117" t="s">
        <v>863</v>
      </c>
      <c r="C585" s="11" t="s">
        <v>861</v>
      </c>
      <c r="D585" s="10">
        <v>58</v>
      </c>
      <c r="E585" s="57">
        <v>1102</v>
      </c>
      <c r="F585" s="11" t="s">
        <v>861</v>
      </c>
      <c r="G585" s="10">
        <v>58</v>
      </c>
      <c r="H585" s="57">
        <v>1102</v>
      </c>
    </row>
    <row r="586" spans="1:8" x14ac:dyDescent="0.25">
      <c r="A586" s="104" t="s">
        <v>909</v>
      </c>
      <c r="B586" s="117" t="s">
        <v>865</v>
      </c>
      <c r="C586" s="11" t="s">
        <v>866</v>
      </c>
      <c r="D586" s="10">
        <v>160</v>
      </c>
      <c r="E586" s="57">
        <v>112</v>
      </c>
      <c r="F586" s="11" t="s">
        <v>866</v>
      </c>
      <c r="G586" s="10">
        <v>160</v>
      </c>
      <c r="H586" s="57">
        <v>112</v>
      </c>
    </row>
    <row r="587" spans="1:8" x14ac:dyDescent="0.25">
      <c r="A587" s="104" t="s">
        <v>910</v>
      </c>
      <c r="B587" s="117" t="s">
        <v>868</v>
      </c>
      <c r="C587" s="11" t="s">
        <v>16</v>
      </c>
      <c r="D587" s="10">
        <v>6</v>
      </c>
      <c r="E587" s="62">
        <v>8.4</v>
      </c>
      <c r="F587" s="11" t="s">
        <v>16</v>
      </c>
      <c r="G587" s="10">
        <v>6</v>
      </c>
      <c r="H587" s="62">
        <v>8.4</v>
      </c>
    </row>
    <row r="588" spans="1:8" x14ac:dyDescent="0.25">
      <c r="A588" s="104" t="s">
        <v>911</v>
      </c>
      <c r="B588" s="117" t="s">
        <v>870</v>
      </c>
      <c r="C588" s="11" t="s">
        <v>103</v>
      </c>
      <c r="D588" s="10">
        <v>0.54500000000000004</v>
      </c>
      <c r="E588" s="62">
        <v>32.155000000000001</v>
      </c>
      <c r="F588" s="11" t="s">
        <v>103</v>
      </c>
      <c r="G588" s="10">
        <v>0.54500000000000004</v>
      </c>
      <c r="H588" s="62">
        <v>32.155000000000001</v>
      </c>
    </row>
    <row r="589" spans="1:8" x14ac:dyDescent="0.25">
      <c r="A589" s="104" t="s">
        <v>912</v>
      </c>
      <c r="B589" s="117" t="s">
        <v>872</v>
      </c>
      <c r="C589" s="11" t="s">
        <v>866</v>
      </c>
      <c r="D589" s="10">
        <v>227</v>
      </c>
      <c r="E589" s="62">
        <v>50.668669999999999</v>
      </c>
      <c r="F589" s="11" t="s">
        <v>866</v>
      </c>
      <c r="G589" s="10">
        <v>227</v>
      </c>
      <c r="H589" s="62">
        <v>50.668669999999999</v>
      </c>
    </row>
    <row r="590" spans="1:8" ht="49.5" x14ac:dyDescent="0.25">
      <c r="A590" s="118" t="s">
        <v>913</v>
      </c>
      <c r="B590" s="119" t="s">
        <v>914</v>
      </c>
      <c r="C590" s="11"/>
      <c r="D590" s="10"/>
      <c r="E590" s="83">
        <f>SUM(E591:E598)</f>
        <v>3288.3069999999998</v>
      </c>
      <c r="F590" s="11"/>
      <c r="G590" s="10"/>
      <c r="H590" s="83">
        <f>SUM(H591:H598)</f>
        <v>3288.3069999999998</v>
      </c>
    </row>
    <row r="591" spans="1:8" x14ac:dyDescent="0.25">
      <c r="A591" s="95" t="s">
        <v>915</v>
      </c>
      <c r="B591" s="21" t="s">
        <v>916</v>
      </c>
      <c r="C591" s="11" t="s">
        <v>16</v>
      </c>
      <c r="D591" s="10">
        <v>1</v>
      </c>
      <c r="E591" s="120">
        <v>1049</v>
      </c>
      <c r="F591" s="11" t="s">
        <v>16</v>
      </c>
      <c r="G591" s="10">
        <v>1</v>
      </c>
      <c r="H591" s="120">
        <v>1049</v>
      </c>
    </row>
    <row r="592" spans="1:8" x14ac:dyDescent="0.25">
      <c r="A592" s="95" t="s">
        <v>917</v>
      </c>
      <c r="B592" s="21" t="s">
        <v>918</v>
      </c>
      <c r="C592" s="11" t="s">
        <v>16</v>
      </c>
      <c r="D592" s="10">
        <v>1</v>
      </c>
      <c r="E592" s="120">
        <v>399</v>
      </c>
      <c r="F592" s="11" t="s">
        <v>16</v>
      </c>
      <c r="G592" s="10">
        <v>1</v>
      </c>
      <c r="H592" s="120">
        <v>399</v>
      </c>
    </row>
    <row r="593" spans="1:8" x14ac:dyDescent="0.25">
      <c r="A593" s="95" t="s">
        <v>919</v>
      </c>
      <c r="B593" s="21" t="s">
        <v>920</v>
      </c>
      <c r="C593" s="11" t="s">
        <v>16</v>
      </c>
      <c r="D593" s="10">
        <v>2</v>
      </c>
      <c r="E593" s="120">
        <v>80.2</v>
      </c>
      <c r="F593" s="11" t="s">
        <v>16</v>
      </c>
      <c r="G593" s="10">
        <v>2</v>
      </c>
      <c r="H593" s="120">
        <f>40.1+40.1</f>
        <v>80.2</v>
      </c>
    </row>
    <row r="594" spans="1:8" x14ac:dyDescent="0.25">
      <c r="A594" s="95" t="s">
        <v>921</v>
      </c>
      <c r="B594" s="21" t="s">
        <v>922</v>
      </c>
      <c r="C594" s="11" t="s">
        <v>16</v>
      </c>
      <c r="D594" s="10">
        <v>3</v>
      </c>
      <c r="E594" s="69">
        <v>270</v>
      </c>
      <c r="F594" s="11" t="s">
        <v>16</v>
      </c>
      <c r="G594" s="10">
        <v>3</v>
      </c>
      <c r="H594" s="69">
        <v>270</v>
      </c>
    </row>
    <row r="595" spans="1:8" x14ac:dyDescent="0.25">
      <c r="A595" s="95" t="s">
        <v>923</v>
      </c>
      <c r="B595" s="21" t="s">
        <v>924</v>
      </c>
      <c r="C595" s="11" t="s">
        <v>16</v>
      </c>
      <c r="D595" s="10">
        <v>4</v>
      </c>
      <c r="E595" s="69">
        <v>308</v>
      </c>
      <c r="F595" s="11" t="s">
        <v>16</v>
      </c>
      <c r="G595" s="10">
        <v>4</v>
      </c>
      <c r="H595" s="69">
        <v>308</v>
      </c>
    </row>
    <row r="596" spans="1:8" x14ac:dyDescent="0.25">
      <c r="A596" s="95" t="s">
        <v>925</v>
      </c>
      <c r="B596" s="21" t="s">
        <v>926</v>
      </c>
      <c r="C596" s="11" t="s">
        <v>16</v>
      </c>
      <c r="D596" s="10">
        <v>1</v>
      </c>
      <c r="E596" s="69">
        <v>69</v>
      </c>
      <c r="F596" s="11" t="s">
        <v>16</v>
      </c>
      <c r="G596" s="10">
        <v>1</v>
      </c>
      <c r="H596" s="69">
        <v>69</v>
      </c>
    </row>
    <row r="597" spans="1:8" x14ac:dyDescent="0.25">
      <c r="A597" s="95" t="s">
        <v>927</v>
      </c>
      <c r="B597" s="21" t="s">
        <v>928</v>
      </c>
      <c r="C597" s="11" t="s">
        <v>16</v>
      </c>
      <c r="D597" s="10">
        <v>5</v>
      </c>
      <c r="E597" s="69">
        <v>64</v>
      </c>
      <c r="F597" s="11" t="s">
        <v>16</v>
      </c>
      <c r="G597" s="10">
        <v>5</v>
      </c>
      <c r="H597" s="69">
        <v>64</v>
      </c>
    </row>
    <row r="598" spans="1:8" x14ac:dyDescent="0.25">
      <c r="A598" s="95" t="s">
        <v>929</v>
      </c>
      <c r="B598" s="21" t="s">
        <v>930</v>
      </c>
      <c r="C598" s="11" t="s">
        <v>6</v>
      </c>
      <c r="D598" s="10">
        <v>1</v>
      </c>
      <c r="E598" s="69">
        <v>1049.107</v>
      </c>
      <c r="F598" s="11" t="s">
        <v>6</v>
      </c>
      <c r="G598" s="10">
        <v>1</v>
      </c>
      <c r="H598" s="69">
        <f>E598</f>
        <v>1049.107</v>
      </c>
    </row>
    <row r="599" spans="1:8" ht="33" x14ac:dyDescent="0.25">
      <c r="A599" s="118" t="s">
        <v>931</v>
      </c>
      <c r="B599" s="119" t="s">
        <v>932</v>
      </c>
      <c r="C599" s="11"/>
      <c r="D599" s="10"/>
      <c r="E599" s="83">
        <f>SUM(E600:E603)</f>
        <v>12990.107124999999</v>
      </c>
      <c r="F599" s="11"/>
      <c r="G599" s="10"/>
      <c r="H599" s="83">
        <f>SUM(H600:H603)</f>
        <v>0</v>
      </c>
    </row>
    <row r="600" spans="1:8" ht="33" x14ac:dyDescent="0.25">
      <c r="A600" s="95" t="s">
        <v>933</v>
      </c>
      <c r="B600" s="21" t="s">
        <v>934</v>
      </c>
      <c r="C600" s="11"/>
      <c r="D600" s="10"/>
      <c r="E600" s="66">
        <f>2900/1.12</f>
        <v>2589.2857142857142</v>
      </c>
      <c r="F600" s="11"/>
      <c r="G600" s="10"/>
      <c r="H600" s="66"/>
    </row>
    <row r="601" spans="1:8" ht="33" x14ac:dyDescent="0.25">
      <c r="A601" s="95" t="s">
        <v>935</v>
      </c>
      <c r="B601" s="21" t="s">
        <v>936</v>
      </c>
      <c r="C601" s="11"/>
      <c r="D601" s="10"/>
      <c r="E601" s="66">
        <f>2899.99999/1.12</f>
        <v>2589.2857053571424</v>
      </c>
      <c r="F601" s="11"/>
      <c r="G601" s="10"/>
      <c r="H601" s="66"/>
    </row>
    <row r="602" spans="1:8" ht="33" x14ac:dyDescent="0.25">
      <c r="A602" s="95" t="s">
        <v>937</v>
      </c>
      <c r="B602" s="21" t="s">
        <v>938</v>
      </c>
      <c r="C602" s="11"/>
      <c r="D602" s="10"/>
      <c r="E602" s="66">
        <f>3266.02999/1.12</f>
        <v>2916.0982053571424</v>
      </c>
      <c r="F602" s="11"/>
      <c r="G602" s="10"/>
      <c r="H602" s="66"/>
    </row>
    <row r="603" spans="1:8" ht="33" x14ac:dyDescent="0.25">
      <c r="A603" s="95" t="s">
        <v>939</v>
      </c>
      <c r="B603" s="21" t="s">
        <v>940</v>
      </c>
      <c r="C603" s="11"/>
      <c r="D603" s="10"/>
      <c r="E603" s="66">
        <f>5482.89/1.12</f>
        <v>4895.4375</v>
      </c>
      <c r="F603" s="11"/>
      <c r="G603" s="10"/>
      <c r="H603" s="66"/>
    </row>
    <row r="604" spans="1:8" ht="33" x14ac:dyDescent="0.25">
      <c r="A604" s="118" t="s">
        <v>941</v>
      </c>
      <c r="B604" s="119" t="s">
        <v>942</v>
      </c>
      <c r="C604" s="121"/>
      <c r="D604" s="122"/>
      <c r="E604" s="123">
        <f>E605+E618+E631+E644+E657</f>
        <v>24456.605000000003</v>
      </c>
      <c r="F604" s="121"/>
      <c r="G604" s="122"/>
      <c r="H604" s="123">
        <f>H605+H618+H631+H644+H657</f>
        <v>24456.605000000003</v>
      </c>
    </row>
    <row r="605" spans="1:8" ht="33" x14ac:dyDescent="0.25">
      <c r="A605" s="105" t="s">
        <v>943</v>
      </c>
      <c r="B605" s="50" t="s">
        <v>944</v>
      </c>
      <c r="C605" s="11"/>
      <c r="D605" s="10"/>
      <c r="E605" s="82">
        <f>SUM(E606:E617)</f>
        <v>3167.2095499999996</v>
      </c>
      <c r="F605" s="11"/>
      <c r="G605" s="10"/>
      <c r="H605" s="82">
        <f>SUM(H606:H617)</f>
        <v>3167.2095499999996</v>
      </c>
    </row>
    <row r="606" spans="1:8" x14ac:dyDescent="0.25">
      <c r="A606" s="95" t="s">
        <v>945</v>
      </c>
      <c r="B606" s="124" t="s">
        <v>946</v>
      </c>
      <c r="C606" s="27" t="s">
        <v>947</v>
      </c>
      <c r="D606" s="18">
        <v>339.79</v>
      </c>
      <c r="E606" s="120">
        <v>1850.1565499999999</v>
      </c>
      <c r="F606" s="27" t="s">
        <v>947</v>
      </c>
      <c r="G606" s="18">
        <v>339.79</v>
      </c>
      <c r="H606" s="120">
        <v>1850.1565499999999</v>
      </c>
    </row>
    <row r="607" spans="1:8" x14ac:dyDescent="0.25">
      <c r="A607" s="95" t="s">
        <v>948</v>
      </c>
      <c r="B607" s="21" t="s">
        <v>949</v>
      </c>
      <c r="C607" s="11" t="s">
        <v>16</v>
      </c>
      <c r="D607" s="10">
        <v>31</v>
      </c>
      <c r="E607" s="49">
        <v>291.39999999999998</v>
      </c>
      <c r="F607" s="11" t="s">
        <v>16</v>
      </c>
      <c r="G607" s="10">
        <v>31</v>
      </c>
      <c r="H607" s="49">
        <v>291.39999999999998</v>
      </c>
    </row>
    <row r="608" spans="1:8" x14ac:dyDescent="0.25">
      <c r="A608" s="95" t="s">
        <v>950</v>
      </c>
      <c r="B608" s="21" t="s">
        <v>951</v>
      </c>
      <c r="C608" s="11" t="s">
        <v>952</v>
      </c>
      <c r="D608" s="10">
        <v>68.3</v>
      </c>
      <c r="E608" s="49">
        <v>124.306</v>
      </c>
      <c r="F608" s="11" t="s">
        <v>952</v>
      </c>
      <c r="G608" s="10">
        <v>68.3</v>
      </c>
      <c r="H608" s="49">
        <v>124.306</v>
      </c>
    </row>
    <row r="609" spans="1:8" x14ac:dyDescent="0.25">
      <c r="A609" s="95" t="s">
        <v>953</v>
      </c>
      <c r="B609" s="21" t="s">
        <v>954</v>
      </c>
      <c r="C609" s="11" t="s">
        <v>952</v>
      </c>
      <c r="D609" s="10">
        <v>66.7</v>
      </c>
      <c r="E609" s="49">
        <v>113.39</v>
      </c>
      <c r="F609" s="11" t="s">
        <v>952</v>
      </c>
      <c r="G609" s="10">
        <v>66.7</v>
      </c>
      <c r="H609" s="49">
        <v>113.39</v>
      </c>
    </row>
    <row r="610" spans="1:8" x14ac:dyDescent="0.25">
      <c r="A610" s="95" t="s">
        <v>955</v>
      </c>
      <c r="B610" s="21" t="s">
        <v>956</v>
      </c>
      <c r="C610" s="11" t="s">
        <v>952</v>
      </c>
      <c r="D610" s="10">
        <v>49.3</v>
      </c>
      <c r="E610" s="49">
        <v>83.81</v>
      </c>
      <c r="F610" s="11" t="s">
        <v>952</v>
      </c>
      <c r="G610" s="10">
        <v>49.3</v>
      </c>
      <c r="H610" s="49">
        <v>83.81</v>
      </c>
    </row>
    <row r="611" spans="1:8" x14ac:dyDescent="0.25">
      <c r="A611" s="95" t="s">
        <v>957</v>
      </c>
      <c r="B611" s="21" t="s">
        <v>958</v>
      </c>
      <c r="C611" s="11" t="s">
        <v>952</v>
      </c>
      <c r="D611" s="10">
        <v>45</v>
      </c>
      <c r="E611" s="49">
        <v>126</v>
      </c>
      <c r="F611" s="11" t="s">
        <v>952</v>
      </c>
      <c r="G611" s="10">
        <v>45</v>
      </c>
      <c r="H611" s="49">
        <v>126</v>
      </c>
    </row>
    <row r="612" spans="1:8" x14ac:dyDescent="0.25">
      <c r="A612" s="95" t="s">
        <v>959</v>
      </c>
      <c r="B612" s="21" t="s">
        <v>960</v>
      </c>
      <c r="C612" s="11" t="s">
        <v>16</v>
      </c>
      <c r="D612" s="10">
        <v>67</v>
      </c>
      <c r="E612" s="49">
        <v>174.2</v>
      </c>
      <c r="F612" s="11" t="s">
        <v>16</v>
      </c>
      <c r="G612" s="10">
        <v>67</v>
      </c>
      <c r="H612" s="49">
        <v>174.2</v>
      </c>
    </row>
    <row r="613" spans="1:8" x14ac:dyDescent="0.25">
      <c r="A613" s="95" t="s">
        <v>961</v>
      </c>
      <c r="B613" s="21" t="s">
        <v>962</v>
      </c>
      <c r="C613" s="11" t="s">
        <v>16</v>
      </c>
      <c r="D613" s="10">
        <v>15</v>
      </c>
      <c r="E613" s="49">
        <v>61.5</v>
      </c>
      <c r="F613" s="11" t="s">
        <v>16</v>
      </c>
      <c r="G613" s="10">
        <v>15</v>
      </c>
      <c r="H613" s="49">
        <v>61.5</v>
      </c>
    </row>
    <row r="614" spans="1:8" x14ac:dyDescent="0.25">
      <c r="A614" s="95" t="s">
        <v>963</v>
      </c>
      <c r="B614" s="21" t="s">
        <v>964</v>
      </c>
      <c r="C614" s="27" t="s">
        <v>947</v>
      </c>
      <c r="D614" s="10">
        <v>56.16</v>
      </c>
      <c r="E614" s="49">
        <v>213.40799999999999</v>
      </c>
      <c r="F614" s="27" t="s">
        <v>947</v>
      </c>
      <c r="G614" s="10">
        <v>56.16</v>
      </c>
      <c r="H614" s="49">
        <v>213.40799999999999</v>
      </c>
    </row>
    <row r="615" spans="1:8" x14ac:dyDescent="0.25">
      <c r="A615" s="95" t="s">
        <v>965</v>
      </c>
      <c r="B615" s="21" t="s">
        <v>966</v>
      </c>
      <c r="C615" s="11" t="s">
        <v>16</v>
      </c>
      <c r="D615" s="10">
        <v>12</v>
      </c>
      <c r="E615" s="49">
        <v>98.567999999999998</v>
      </c>
      <c r="F615" s="11" t="s">
        <v>16</v>
      </c>
      <c r="G615" s="10">
        <v>12</v>
      </c>
      <c r="H615" s="49">
        <v>98.567999999999998</v>
      </c>
    </row>
    <row r="616" spans="1:8" x14ac:dyDescent="0.25">
      <c r="A616" s="95" t="s">
        <v>967</v>
      </c>
      <c r="B616" s="21" t="s">
        <v>968</v>
      </c>
      <c r="C616" s="11" t="s">
        <v>16</v>
      </c>
      <c r="D616" s="10">
        <v>12</v>
      </c>
      <c r="E616" s="49">
        <v>28.92</v>
      </c>
      <c r="F616" s="11" t="s">
        <v>16</v>
      </c>
      <c r="G616" s="10">
        <v>12</v>
      </c>
      <c r="H616" s="49">
        <v>28.92</v>
      </c>
    </row>
    <row r="617" spans="1:8" x14ac:dyDescent="0.25">
      <c r="A617" s="95" t="s">
        <v>969</v>
      </c>
      <c r="B617" s="21" t="s">
        <v>970</v>
      </c>
      <c r="C617" s="11" t="s">
        <v>16</v>
      </c>
      <c r="D617" s="10">
        <v>3</v>
      </c>
      <c r="E617" s="49">
        <v>1.5509999999999999</v>
      </c>
      <c r="F617" s="11" t="s">
        <v>16</v>
      </c>
      <c r="G617" s="10">
        <v>3</v>
      </c>
      <c r="H617" s="49">
        <v>1.5509999999999999</v>
      </c>
    </row>
    <row r="618" spans="1:8" ht="33" x14ac:dyDescent="0.25">
      <c r="A618" s="105" t="s">
        <v>971</v>
      </c>
      <c r="B618" s="50" t="s">
        <v>972</v>
      </c>
      <c r="C618" s="11"/>
      <c r="D618" s="10"/>
      <c r="E618" s="82">
        <f>SUM(E619:E630)</f>
        <v>3279.0925000000002</v>
      </c>
      <c r="F618" s="11"/>
      <c r="G618" s="10"/>
      <c r="H618" s="82">
        <f>SUM(H619:H630)</f>
        <v>3279.0925000000002</v>
      </c>
    </row>
    <row r="619" spans="1:8" x14ac:dyDescent="0.25">
      <c r="A619" s="95" t="s">
        <v>973</v>
      </c>
      <c r="B619" s="124" t="s">
        <v>946</v>
      </c>
      <c r="C619" s="27" t="s">
        <v>947</v>
      </c>
      <c r="D619" s="10">
        <v>354.3</v>
      </c>
      <c r="E619" s="49">
        <v>1929.1635000000001</v>
      </c>
      <c r="F619" s="27" t="s">
        <v>947</v>
      </c>
      <c r="G619" s="10">
        <v>354.3</v>
      </c>
      <c r="H619" s="49">
        <v>1929.1635000000001</v>
      </c>
    </row>
    <row r="620" spans="1:8" x14ac:dyDescent="0.25">
      <c r="A620" s="95" t="s">
        <v>974</v>
      </c>
      <c r="B620" s="21" t="s">
        <v>949</v>
      </c>
      <c r="C620" s="11" t="s">
        <v>16</v>
      </c>
      <c r="D620" s="10">
        <v>33</v>
      </c>
      <c r="E620" s="49">
        <v>310.2</v>
      </c>
      <c r="F620" s="11" t="s">
        <v>16</v>
      </c>
      <c r="G620" s="10">
        <v>33</v>
      </c>
      <c r="H620" s="49">
        <v>310.2</v>
      </c>
    </row>
    <row r="621" spans="1:8" x14ac:dyDescent="0.25">
      <c r="A621" s="95" t="s">
        <v>975</v>
      </c>
      <c r="B621" s="21" t="s">
        <v>951</v>
      </c>
      <c r="C621" s="11" t="s">
        <v>952</v>
      </c>
      <c r="D621" s="10">
        <v>59.3</v>
      </c>
      <c r="E621" s="49">
        <v>107.926</v>
      </c>
      <c r="F621" s="11" t="s">
        <v>952</v>
      </c>
      <c r="G621" s="10">
        <v>59.3</v>
      </c>
      <c r="H621" s="49">
        <v>107.926</v>
      </c>
    </row>
    <row r="622" spans="1:8" x14ac:dyDescent="0.25">
      <c r="A622" s="95" t="s">
        <v>976</v>
      </c>
      <c r="B622" s="21" t="s">
        <v>954</v>
      </c>
      <c r="C622" s="11" t="s">
        <v>952</v>
      </c>
      <c r="D622" s="10">
        <v>57.7</v>
      </c>
      <c r="E622" s="49">
        <v>98.09</v>
      </c>
      <c r="F622" s="11" t="s">
        <v>952</v>
      </c>
      <c r="G622" s="10">
        <v>57.7</v>
      </c>
      <c r="H622" s="49">
        <v>98.09</v>
      </c>
    </row>
    <row r="623" spans="1:8" x14ac:dyDescent="0.25">
      <c r="A623" s="95" t="s">
        <v>977</v>
      </c>
      <c r="B623" s="21" t="s">
        <v>956</v>
      </c>
      <c r="C623" s="11" t="s">
        <v>952</v>
      </c>
      <c r="D623" s="10">
        <v>88.1</v>
      </c>
      <c r="E623" s="49">
        <v>149.77000000000001</v>
      </c>
      <c r="F623" s="11" t="s">
        <v>952</v>
      </c>
      <c r="G623" s="10">
        <v>88.1</v>
      </c>
      <c r="H623" s="49">
        <v>149.77000000000001</v>
      </c>
    </row>
    <row r="624" spans="1:8" x14ac:dyDescent="0.25">
      <c r="A624" s="95" t="s">
        <v>978</v>
      </c>
      <c r="B624" s="21" t="s">
        <v>958</v>
      </c>
      <c r="C624" s="11" t="s">
        <v>952</v>
      </c>
      <c r="D624" s="10">
        <v>50</v>
      </c>
      <c r="E624" s="49">
        <v>140</v>
      </c>
      <c r="F624" s="11" t="s">
        <v>952</v>
      </c>
      <c r="G624" s="10">
        <v>50</v>
      </c>
      <c r="H624" s="49">
        <v>140</v>
      </c>
    </row>
    <row r="625" spans="1:8" x14ac:dyDescent="0.25">
      <c r="A625" s="95" t="s">
        <v>979</v>
      </c>
      <c r="B625" s="21" t="s">
        <v>960</v>
      </c>
      <c r="C625" s="11" t="s">
        <v>16</v>
      </c>
      <c r="D625" s="10">
        <v>70</v>
      </c>
      <c r="E625" s="49">
        <v>182</v>
      </c>
      <c r="F625" s="11" t="s">
        <v>16</v>
      </c>
      <c r="G625" s="10">
        <v>70</v>
      </c>
      <c r="H625" s="49">
        <v>182</v>
      </c>
    </row>
    <row r="626" spans="1:8" x14ac:dyDescent="0.25">
      <c r="A626" s="95" t="s">
        <v>980</v>
      </c>
      <c r="B626" s="21" t="s">
        <v>962</v>
      </c>
      <c r="C626" s="11" t="s">
        <v>16</v>
      </c>
      <c r="D626" s="10">
        <v>20</v>
      </c>
      <c r="E626" s="49">
        <v>82</v>
      </c>
      <c r="F626" s="11" t="s">
        <v>16</v>
      </c>
      <c r="G626" s="10">
        <v>20</v>
      </c>
      <c r="H626" s="49">
        <v>82</v>
      </c>
    </row>
    <row r="627" spans="1:8" x14ac:dyDescent="0.25">
      <c r="A627" s="95" t="s">
        <v>981</v>
      </c>
      <c r="B627" s="21" t="s">
        <v>964</v>
      </c>
      <c r="C627" s="27" t="s">
        <v>947</v>
      </c>
      <c r="D627" s="10">
        <v>37.549999999999997</v>
      </c>
      <c r="E627" s="49">
        <v>142.69</v>
      </c>
      <c r="F627" s="27" t="s">
        <v>947</v>
      </c>
      <c r="G627" s="10">
        <v>37.549999999999997</v>
      </c>
      <c r="H627" s="49">
        <v>142.69</v>
      </c>
    </row>
    <row r="628" spans="1:8" x14ac:dyDescent="0.25">
      <c r="A628" s="95" t="s">
        <v>982</v>
      </c>
      <c r="B628" s="21" t="s">
        <v>966</v>
      </c>
      <c r="C628" s="11" t="s">
        <v>16</v>
      </c>
      <c r="D628" s="10">
        <v>13</v>
      </c>
      <c r="E628" s="49">
        <v>106.782</v>
      </c>
      <c r="F628" s="11" t="s">
        <v>16</v>
      </c>
      <c r="G628" s="10">
        <v>13</v>
      </c>
      <c r="H628" s="49">
        <v>106.782</v>
      </c>
    </row>
    <row r="629" spans="1:8" x14ac:dyDescent="0.25">
      <c r="A629" s="95" t="s">
        <v>983</v>
      </c>
      <c r="B629" s="21" t="s">
        <v>968</v>
      </c>
      <c r="C629" s="11" t="s">
        <v>16</v>
      </c>
      <c r="D629" s="10">
        <v>12</v>
      </c>
      <c r="E629" s="49">
        <v>28.92</v>
      </c>
      <c r="F629" s="11" t="s">
        <v>16</v>
      </c>
      <c r="G629" s="10">
        <v>12</v>
      </c>
      <c r="H629" s="49">
        <v>28.92</v>
      </c>
    </row>
    <row r="630" spans="1:8" x14ac:dyDescent="0.25">
      <c r="A630" s="95" t="s">
        <v>984</v>
      </c>
      <c r="B630" s="21" t="s">
        <v>970</v>
      </c>
      <c r="C630" s="11" t="s">
        <v>16</v>
      </c>
      <c r="D630" s="10">
        <v>3</v>
      </c>
      <c r="E630" s="49">
        <v>1.5509999999999999</v>
      </c>
      <c r="F630" s="11" t="s">
        <v>16</v>
      </c>
      <c r="G630" s="10">
        <v>3</v>
      </c>
      <c r="H630" s="49">
        <v>1.5509999999999999</v>
      </c>
    </row>
    <row r="631" spans="1:8" ht="33" x14ac:dyDescent="0.25">
      <c r="A631" s="105" t="s">
        <v>985</v>
      </c>
      <c r="B631" s="50" t="s">
        <v>986</v>
      </c>
      <c r="C631" s="11"/>
      <c r="D631" s="10"/>
      <c r="E631" s="82">
        <f>SUM(E632:E643)</f>
        <v>6092.7319500000012</v>
      </c>
      <c r="F631" s="11"/>
      <c r="G631" s="10"/>
      <c r="H631" s="82">
        <f>SUM(H632:H643)</f>
        <v>6092.7319500000012</v>
      </c>
    </row>
    <row r="632" spans="1:8" x14ac:dyDescent="0.25">
      <c r="A632" s="95" t="s">
        <v>987</v>
      </c>
      <c r="B632" s="124" t="s">
        <v>946</v>
      </c>
      <c r="C632" s="27" t="s">
        <v>947</v>
      </c>
      <c r="D632" s="10">
        <v>725.91</v>
      </c>
      <c r="E632" s="49">
        <v>3952.5799499999998</v>
      </c>
      <c r="F632" s="27" t="s">
        <v>947</v>
      </c>
      <c r="G632" s="10">
        <v>725.91</v>
      </c>
      <c r="H632" s="49">
        <v>3952.5799499999998</v>
      </c>
    </row>
    <row r="633" spans="1:8" x14ac:dyDescent="0.25">
      <c r="A633" s="95" t="s">
        <v>988</v>
      </c>
      <c r="B633" s="21" t="s">
        <v>949</v>
      </c>
      <c r="C633" s="11" t="s">
        <v>16</v>
      </c>
      <c r="D633" s="10">
        <v>78</v>
      </c>
      <c r="E633" s="49">
        <v>733.2</v>
      </c>
      <c r="F633" s="11" t="s">
        <v>16</v>
      </c>
      <c r="G633" s="10">
        <v>78</v>
      </c>
      <c r="H633" s="49">
        <v>733.2</v>
      </c>
    </row>
    <row r="634" spans="1:8" x14ac:dyDescent="0.25">
      <c r="A634" s="95" t="s">
        <v>989</v>
      </c>
      <c r="B634" s="21" t="s">
        <v>951</v>
      </c>
      <c r="C634" s="11" t="s">
        <v>952</v>
      </c>
      <c r="D634" s="10">
        <v>87.4</v>
      </c>
      <c r="E634" s="49">
        <v>159.06800000000001</v>
      </c>
      <c r="F634" s="11" t="s">
        <v>952</v>
      </c>
      <c r="G634" s="10">
        <v>87.4</v>
      </c>
      <c r="H634" s="49">
        <v>159.06800000000001</v>
      </c>
    </row>
    <row r="635" spans="1:8" x14ac:dyDescent="0.25">
      <c r="A635" s="95" t="s">
        <v>990</v>
      </c>
      <c r="B635" s="21" t="s">
        <v>954</v>
      </c>
      <c r="C635" s="11" t="s">
        <v>952</v>
      </c>
      <c r="D635" s="10">
        <v>85.6</v>
      </c>
      <c r="E635" s="49">
        <v>145.52000000000001</v>
      </c>
      <c r="F635" s="11" t="s">
        <v>952</v>
      </c>
      <c r="G635" s="10">
        <v>85.6</v>
      </c>
      <c r="H635" s="49">
        <v>145.52000000000001</v>
      </c>
    </row>
    <row r="636" spans="1:8" x14ac:dyDescent="0.25">
      <c r="A636" s="95" t="s">
        <v>991</v>
      </c>
      <c r="B636" s="21" t="s">
        <v>956</v>
      </c>
      <c r="C636" s="11" t="s">
        <v>952</v>
      </c>
      <c r="D636" s="10">
        <v>106.6</v>
      </c>
      <c r="E636" s="49">
        <v>181.22</v>
      </c>
      <c r="F636" s="11" t="s">
        <v>952</v>
      </c>
      <c r="G636" s="10">
        <v>106.6</v>
      </c>
      <c r="H636" s="49">
        <v>181.22</v>
      </c>
    </row>
    <row r="637" spans="1:8" x14ac:dyDescent="0.25">
      <c r="A637" s="95" t="s">
        <v>992</v>
      </c>
      <c r="B637" s="21" t="s">
        <v>958</v>
      </c>
      <c r="C637" s="11" t="s">
        <v>952</v>
      </c>
      <c r="D637" s="10">
        <v>35</v>
      </c>
      <c r="E637" s="49">
        <v>98</v>
      </c>
      <c r="F637" s="11" t="s">
        <v>952</v>
      </c>
      <c r="G637" s="10">
        <v>35</v>
      </c>
      <c r="H637" s="49">
        <v>98</v>
      </c>
    </row>
    <row r="638" spans="1:8" x14ac:dyDescent="0.25">
      <c r="A638" s="95" t="s">
        <v>993</v>
      </c>
      <c r="B638" s="21" t="s">
        <v>960</v>
      </c>
      <c r="C638" s="11" t="s">
        <v>16</v>
      </c>
      <c r="D638" s="10">
        <v>78</v>
      </c>
      <c r="E638" s="49">
        <v>202.8</v>
      </c>
      <c r="F638" s="11" t="s">
        <v>16</v>
      </c>
      <c r="G638" s="10">
        <v>78</v>
      </c>
      <c r="H638" s="49">
        <v>202.8</v>
      </c>
    </row>
    <row r="639" spans="1:8" x14ac:dyDescent="0.25">
      <c r="A639" s="95" t="s">
        <v>994</v>
      </c>
      <c r="B639" s="21" t="s">
        <v>962</v>
      </c>
      <c r="C639" s="11" t="s">
        <v>16</v>
      </c>
      <c r="D639" s="10">
        <v>35</v>
      </c>
      <c r="E639" s="49">
        <v>143.5</v>
      </c>
      <c r="F639" s="11" t="s">
        <v>16</v>
      </c>
      <c r="G639" s="10">
        <v>35</v>
      </c>
      <c r="H639" s="49">
        <v>143.5</v>
      </c>
    </row>
    <row r="640" spans="1:8" x14ac:dyDescent="0.25">
      <c r="A640" s="95" t="s">
        <v>995</v>
      </c>
      <c r="B640" s="21" t="s">
        <v>964</v>
      </c>
      <c r="C640" s="27" t="s">
        <v>947</v>
      </c>
      <c r="D640" s="10">
        <v>71.290000000000006</v>
      </c>
      <c r="E640" s="49">
        <v>270.90199999999999</v>
      </c>
      <c r="F640" s="27" t="s">
        <v>947</v>
      </c>
      <c r="G640" s="10">
        <v>71.290000000000006</v>
      </c>
      <c r="H640" s="49">
        <v>270.90199999999999</v>
      </c>
    </row>
    <row r="641" spans="1:8" x14ac:dyDescent="0.25">
      <c r="A641" s="95" t="s">
        <v>996</v>
      </c>
      <c r="B641" s="21" t="s">
        <v>966</v>
      </c>
      <c r="C641" s="11" t="s">
        <v>16</v>
      </c>
      <c r="D641" s="10">
        <v>20</v>
      </c>
      <c r="E641" s="49">
        <v>164.28</v>
      </c>
      <c r="F641" s="11" t="s">
        <v>16</v>
      </c>
      <c r="G641" s="10">
        <v>20</v>
      </c>
      <c r="H641" s="49">
        <v>164.28</v>
      </c>
    </row>
    <row r="642" spans="1:8" x14ac:dyDescent="0.25">
      <c r="A642" s="95" t="s">
        <v>997</v>
      </c>
      <c r="B642" s="21" t="s">
        <v>968</v>
      </c>
      <c r="C642" s="11" t="s">
        <v>16</v>
      </c>
      <c r="D642" s="10">
        <v>16</v>
      </c>
      <c r="E642" s="49">
        <v>38.56</v>
      </c>
      <c r="F642" s="11" t="s">
        <v>16</v>
      </c>
      <c r="G642" s="10">
        <v>16</v>
      </c>
      <c r="H642" s="49">
        <v>38.56</v>
      </c>
    </row>
    <row r="643" spans="1:8" x14ac:dyDescent="0.25">
      <c r="A643" s="95" t="s">
        <v>998</v>
      </c>
      <c r="B643" s="21" t="s">
        <v>970</v>
      </c>
      <c r="C643" s="11" t="s">
        <v>16</v>
      </c>
      <c r="D643" s="10">
        <v>6</v>
      </c>
      <c r="E643" s="49">
        <v>3.1019999999999999</v>
      </c>
      <c r="F643" s="11" t="s">
        <v>16</v>
      </c>
      <c r="G643" s="10">
        <v>6</v>
      </c>
      <c r="H643" s="49">
        <v>3.1019999999999999</v>
      </c>
    </row>
    <row r="644" spans="1:8" x14ac:dyDescent="0.25">
      <c r="A644" s="105" t="s">
        <v>999</v>
      </c>
      <c r="B644" s="125" t="s">
        <v>1000</v>
      </c>
      <c r="C644" s="11"/>
      <c r="D644" s="10"/>
      <c r="E644" s="85">
        <f>SUM(E645:E656)</f>
        <v>4947.4210000000012</v>
      </c>
      <c r="F644" s="11"/>
      <c r="G644" s="10"/>
      <c r="H644" s="85">
        <f>SUM(H645:H656)</f>
        <v>4947.4210000000012</v>
      </c>
    </row>
    <row r="645" spans="1:8" x14ac:dyDescent="0.25">
      <c r="A645" s="95" t="s">
        <v>1001</v>
      </c>
      <c r="B645" s="124" t="s">
        <v>946</v>
      </c>
      <c r="C645" s="27" t="s">
        <v>947</v>
      </c>
      <c r="D645" s="18">
        <v>526</v>
      </c>
      <c r="E645" s="120">
        <v>2864.07</v>
      </c>
      <c r="F645" s="27" t="s">
        <v>947</v>
      </c>
      <c r="G645" s="18">
        <v>526</v>
      </c>
      <c r="H645" s="120">
        <v>2864.07</v>
      </c>
    </row>
    <row r="646" spans="1:8" x14ac:dyDescent="0.25">
      <c r="A646" s="95" t="s">
        <v>1002</v>
      </c>
      <c r="B646" s="21" t="s">
        <v>949</v>
      </c>
      <c r="C646" s="11" t="s">
        <v>16</v>
      </c>
      <c r="D646" s="10">
        <v>58</v>
      </c>
      <c r="E646" s="49">
        <v>545.20000000000005</v>
      </c>
      <c r="F646" s="11" t="s">
        <v>16</v>
      </c>
      <c r="G646" s="10">
        <v>58</v>
      </c>
      <c r="H646" s="49">
        <v>545.20000000000005</v>
      </c>
    </row>
    <row r="647" spans="1:8" x14ac:dyDescent="0.25">
      <c r="A647" s="95" t="s">
        <v>1003</v>
      </c>
      <c r="B647" s="21" t="s">
        <v>951</v>
      </c>
      <c r="C647" s="11" t="s">
        <v>952</v>
      </c>
      <c r="D647" s="10">
        <v>101</v>
      </c>
      <c r="E647" s="49">
        <v>183.82</v>
      </c>
      <c r="F647" s="11" t="s">
        <v>952</v>
      </c>
      <c r="G647" s="10">
        <v>101</v>
      </c>
      <c r="H647" s="49">
        <v>183.82</v>
      </c>
    </row>
    <row r="648" spans="1:8" x14ac:dyDescent="0.25">
      <c r="A648" s="95" t="s">
        <v>1004</v>
      </c>
      <c r="B648" s="21" t="s">
        <v>954</v>
      </c>
      <c r="C648" s="11" t="s">
        <v>952</v>
      </c>
      <c r="D648" s="10">
        <v>100</v>
      </c>
      <c r="E648" s="49">
        <v>170</v>
      </c>
      <c r="F648" s="11" t="s">
        <v>952</v>
      </c>
      <c r="G648" s="10">
        <v>100</v>
      </c>
      <c r="H648" s="49">
        <v>170</v>
      </c>
    </row>
    <row r="649" spans="1:8" x14ac:dyDescent="0.25">
      <c r="A649" s="95" t="s">
        <v>1005</v>
      </c>
      <c r="B649" s="21" t="s">
        <v>956</v>
      </c>
      <c r="C649" s="11" t="s">
        <v>952</v>
      </c>
      <c r="D649" s="10">
        <v>169</v>
      </c>
      <c r="E649" s="49">
        <v>287.3</v>
      </c>
      <c r="F649" s="11" t="s">
        <v>952</v>
      </c>
      <c r="G649" s="10">
        <v>169</v>
      </c>
      <c r="H649" s="49">
        <v>287.3</v>
      </c>
    </row>
    <row r="650" spans="1:8" x14ac:dyDescent="0.25">
      <c r="A650" s="95" t="s">
        <v>1006</v>
      </c>
      <c r="B650" s="21" t="s">
        <v>958</v>
      </c>
      <c r="C650" s="11" t="s">
        <v>952</v>
      </c>
      <c r="D650" s="10">
        <v>37</v>
      </c>
      <c r="E650" s="49">
        <v>103.6</v>
      </c>
      <c r="F650" s="11" t="s">
        <v>952</v>
      </c>
      <c r="G650" s="10">
        <v>37</v>
      </c>
      <c r="H650" s="49">
        <v>103.6</v>
      </c>
    </row>
    <row r="651" spans="1:8" x14ac:dyDescent="0.25">
      <c r="A651" s="95" t="s">
        <v>1007</v>
      </c>
      <c r="B651" s="21" t="s">
        <v>960</v>
      </c>
      <c r="C651" s="11" t="s">
        <v>16</v>
      </c>
      <c r="D651" s="10">
        <v>106</v>
      </c>
      <c r="E651" s="54">
        <v>275.60000000000002</v>
      </c>
      <c r="F651" s="11" t="s">
        <v>16</v>
      </c>
      <c r="G651" s="10">
        <v>106</v>
      </c>
      <c r="H651" s="54">
        <v>275.60000000000002</v>
      </c>
    </row>
    <row r="652" spans="1:8" x14ac:dyDescent="0.25">
      <c r="A652" s="95" t="s">
        <v>1008</v>
      </c>
      <c r="B652" s="21" t="s">
        <v>962</v>
      </c>
      <c r="C652" s="11" t="s">
        <v>16</v>
      </c>
      <c r="D652" s="10">
        <v>29</v>
      </c>
      <c r="E652" s="49">
        <v>118.9</v>
      </c>
      <c r="F652" s="11" t="s">
        <v>16</v>
      </c>
      <c r="G652" s="10">
        <v>29</v>
      </c>
      <c r="H652" s="49">
        <v>118.9</v>
      </c>
    </row>
    <row r="653" spans="1:8" x14ac:dyDescent="0.25">
      <c r="A653" s="95" t="s">
        <v>1009</v>
      </c>
      <c r="B653" s="21" t="s">
        <v>964</v>
      </c>
      <c r="C653" s="27" t="s">
        <v>947</v>
      </c>
      <c r="D653" s="10">
        <v>55</v>
      </c>
      <c r="E653" s="49">
        <v>209</v>
      </c>
      <c r="F653" s="27" t="s">
        <v>947</v>
      </c>
      <c r="G653" s="10">
        <v>55</v>
      </c>
      <c r="H653" s="49">
        <v>209</v>
      </c>
    </row>
    <row r="654" spans="1:8" x14ac:dyDescent="0.25">
      <c r="A654" s="95" t="s">
        <v>1010</v>
      </c>
      <c r="B654" s="21" t="s">
        <v>966</v>
      </c>
      <c r="C654" s="11" t="s">
        <v>16</v>
      </c>
      <c r="D654" s="10">
        <v>20</v>
      </c>
      <c r="E654" s="49">
        <v>164.28</v>
      </c>
      <c r="F654" s="11" t="s">
        <v>16</v>
      </c>
      <c r="G654" s="10">
        <v>20</v>
      </c>
      <c r="H654" s="49">
        <v>164.28</v>
      </c>
    </row>
    <row r="655" spans="1:8" x14ac:dyDescent="0.25">
      <c r="A655" s="95" t="s">
        <v>1011</v>
      </c>
      <c r="B655" s="21" t="s">
        <v>968</v>
      </c>
      <c r="C655" s="11" t="s">
        <v>16</v>
      </c>
      <c r="D655" s="10">
        <v>10</v>
      </c>
      <c r="E655" s="49">
        <v>24.1</v>
      </c>
      <c r="F655" s="11" t="s">
        <v>16</v>
      </c>
      <c r="G655" s="10">
        <v>10</v>
      </c>
      <c r="H655" s="49">
        <v>24.1</v>
      </c>
    </row>
    <row r="656" spans="1:8" x14ac:dyDescent="0.25">
      <c r="A656" s="95" t="s">
        <v>1012</v>
      </c>
      <c r="B656" s="21" t="s">
        <v>970</v>
      </c>
      <c r="C656" s="11" t="s">
        <v>16</v>
      </c>
      <c r="D656" s="10">
        <v>3</v>
      </c>
      <c r="E656" s="49">
        <v>1.5509999999999999</v>
      </c>
      <c r="F656" s="11" t="s">
        <v>16</v>
      </c>
      <c r="G656" s="10">
        <v>3</v>
      </c>
      <c r="H656" s="49">
        <v>1.5509999999999999</v>
      </c>
    </row>
    <row r="657" spans="1:8" ht="33" x14ac:dyDescent="0.25">
      <c r="A657" s="105" t="s">
        <v>1013</v>
      </c>
      <c r="B657" s="125" t="s">
        <v>1014</v>
      </c>
      <c r="C657" s="11"/>
      <c r="D657" s="10"/>
      <c r="E657" s="82">
        <f>SUM(E658:E669)</f>
        <v>6970.15</v>
      </c>
      <c r="F657" s="11"/>
      <c r="G657" s="10"/>
      <c r="H657" s="82">
        <f>SUM(H658:H669)</f>
        <v>6970.15</v>
      </c>
    </row>
    <row r="658" spans="1:8" x14ac:dyDescent="0.25">
      <c r="A658" s="95" t="s">
        <v>1015</v>
      </c>
      <c r="B658" s="124" t="s">
        <v>946</v>
      </c>
      <c r="C658" s="27" t="s">
        <v>947</v>
      </c>
      <c r="D658" s="18">
        <v>774</v>
      </c>
      <c r="E658" s="69">
        <v>4214.43</v>
      </c>
      <c r="F658" s="27" t="s">
        <v>947</v>
      </c>
      <c r="G658" s="18">
        <v>774</v>
      </c>
      <c r="H658" s="69">
        <v>4214.43</v>
      </c>
    </row>
    <row r="659" spans="1:8" x14ac:dyDescent="0.25">
      <c r="A659" s="95" t="s">
        <v>1016</v>
      </c>
      <c r="B659" s="21" t="s">
        <v>949</v>
      </c>
      <c r="C659" s="11" t="s">
        <v>16</v>
      </c>
      <c r="D659" s="10">
        <v>65</v>
      </c>
      <c r="E659" s="62">
        <v>611</v>
      </c>
      <c r="F659" s="11" t="s">
        <v>16</v>
      </c>
      <c r="G659" s="10">
        <v>65</v>
      </c>
      <c r="H659" s="62">
        <v>611</v>
      </c>
    </row>
    <row r="660" spans="1:8" x14ac:dyDescent="0.25">
      <c r="A660" s="95" t="s">
        <v>1017</v>
      </c>
      <c r="B660" s="21" t="s">
        <v>951</v>
      </c>
      <c r="C660" s="11" t="s">
        <v>952</v>
      </c>
      <c r="D660" s="10">
        <v>149</v>
      </c>
      <c r="E660" s="62">
        <v>271.18</v>
      </c>
      <c r="F660" s="11" t="s">
        <v>952</v>
      </c>
      <c r="G660" s="10">
        <v>149</v>
      </c>
      <c r="H660" s="62">
        <v>271.18</v>
      </c>
    </row>
    <row r="661" spans="1:8" x14ac:dyDescent="0.25">
      <c r="A661" s="95" t="s">
        <v>1018</v>
      </c>
      <c r="B661" s="21" t="s">
        <v>954</v>
      </c>
      <c r="C661" s="11" t="s">
        <v>952</v>
      </c>
      <c r="D661" s="10">
        <v>150</v>
      </c>
      <c r="E661" s="62">
        <v>255</v>
      </c>
      <c r="F661" s="11" t="s">
        <v>952</v>
      </c>
      <c r="G661" s="10">
        <v>150</v>
      </c>
      <c r="H661" s="62">
        <v>255</v>
      </c>
    </row>
    <row r="662" spans="1:8" x14ac:dyDescent="0.25">
      <c r="A662" s="95" t="s">
        <v>1019</v>
      </c>
      <c r="B662" s="21" t="s">
        <v>956</v>
      </c>
      <c r="C662" s="11" t="s">
        <v>952</v>
      </c>
      <c r="D662" s="10">
        <v>251</v>
      </c>
      <c r="E662" s="62">
        <v>426.7</v>
      </c>
      <c r="F662" s="11" t="s">
        <v>952</v>
      </c>
      <c r="G662" s="10">
        <v>251</v>
      </c>
      <c r="H662" s="62">
        <v>426.7</v>
      </c>
    </row>
    <row r="663" spans="1:8" x14ac:dyDescent="0.25">
      <c r="A663" s="95" t="s">
        <v>1020</v>
      </c>
      <c r="B663" s="21" t="s">
        <v>958</v>
      </c>
      <c r="C663" s="11" t="s">
        <v>952</v>
      </c>
      <c r="D663" s="10">
        <v>38</v>
      </c>
      <c r="E663" s="62">
        <v>106.4</v>
      </c>
      <c r="F663" s="11" t="s">
        <v>952</v>
      </c>
      <c r="G663" s="10">
        <v>38</v>
      </c>
      <c r="H663" s="62">
        <v>106.4</v>
      </c>
    </row>
    <row r="664" spans="1:8" x14ac:dyDescent="0.25">
      <c r="A664" s="95" t="s">
        <v>1021</v>
      </c>
      <c r="B664" s="21" t="s">
        <v>960</v>
      </c>
      <c r="C664" s="11" t="s">
        <v>16</v>
      </c>
      <c r="D664" s="10">
        <v>119</v>
      </c>
      <c r="E664" s="62">
        <v>309.39999999999998</v>
      </c>
      <c r="F664" s="11" t="s">
        <v>16</v>
      </c>
      <c r="G664" s="10">
        <v>119</v>
      </c>
      <c r="H664" s="62">
        <v>309.39999999999998</v>
      </c>
    </row>
    <row r="665" spans="1:8" x14ac:dyDescent="0.25">
      <c r="A665" s="95" t="s">
        <v>1022</v>
      </c>
      <c r="B665" s="21" t="s">
        <v>962</v>
      </c>
      <c r="C665" s="11" t="s">
        <v>16</v>
      </c>
      <c r="D665" s="10">
        <v>45</v>
      </c>
      <c r="E665" s="62">
        <v>184.5</v>
      </c>
      <c r="F665" s="11" t="s">
        <v>16</v>
      </c>
      <c r="G665" s="10">
        <v>45</v>
      </c>
      <c r="H665" s="62">
        <v>184.5</v>
      </c>
    </row>
    <row r="666" spans="1:8" x14ac:dyDescent="0.25">
      <c r="A666" s="95" t="s">
        <v>1023</v>
      </c>
      <c r="B666" s="21" t="s">
        <v>964</v>
      </c>
      <c r="C666" s="27" t="s">
        <v>947</v>
      </c>
      <c r="D666" s="10">
        <v>80</v>
      </c>
      <c r="E666" s="62">
        <v>304</v>
      </c>
      <c r="F666" s="27" t="s">
        <v>947</v>
      </c>
      <c r="G666" s="10">
        <v>80</v>
      </c>
      <c r="H666" s="62">
        <v>304</v>
      </c>
    </row>
    <row r="667" spans="1:8" x14ac:dyDescent="0.25">
      <c r="A667" s="95" t="s">
        <v>1024</v>
      </c>
      <c r="B667" s="21" t="s">
        <v>966</v>
      </c>
      <c r="C667" s="11" t="s">
        <v>16</v>
      </c>
      <c r="D667" s="10">
        <v>27</v>
      </c>
      <c r="E667" s="62">
        <v>221.77799999999999</v>
      </c>
      <c r="F667" s="11" t="s">
        <v>16</v>
      </c>
      <c r="G667" s="10">
        <v>27</v>
      </c>
      <c r="H667" s="62">
        <v>221.77799999999999</v>
      </c>
    </row>
    <row r="668" spans="1:8" x14ac:dyDescent="0.25">
      <c r="A668" s="95" t="s">
        <v>1025</v>
      </c>
      <c r="B668" s="21" t="s">
        <v>968</v>
      </c>
      <c r="C668" s="11" t="s">
        <v>16</v>
      </c>
      <c r="D668" s="10">
        <v>26</v>
      </c>
      <c r="E668" s="57">
        <v>62.66</v>
      </c>
      <c r="F668" s="11" t="s">
        <v>16</v>
      </c>
      <c r="G668" s="10">
        <v>26</v>
      </c>
      <c r="H668" s="57">
        <v>62.66</v>
      </c>
    </row>
    <row r="669" spans="1:8" x14ac:dyDescent="0.25">
      <c r="A669" s="95" t="s">
        <v>1026</v>
      </c>
      <c r="B669" s="21" t="s">
        <v>970</v>
      </c>
      <c r="C669" s="11" t="s">
        <v>16</v>
      </c>
      <c r="D669" s="10">
        <v>6</v>
      </c>
      <c r="E669" s="62">
        <v>3.1019999999999999</v>
      </c>
      <c r="F669" s="11" t="s">
        <v>16</v>
      </c>
      <c r="G669" s="10">
        <v>6</v>
      </c>
      <c r="H669" s="62">
        <v>3.1019999999999999</v>
      </c>
    </row>
    <row r="670" spans="1:8" x14ac:dyDescent="0.25">
      <c r="A670" s="126"/>
      <c r="B670" s="127" t="s">
        <v>1027</v>
      </c>
      <c r="C670" s="79"/>
      <c r="D670" s="79"/>
      <c r="E670" s="68">
        <f>E671+E673+E675+E677+E680+E684</f>
        <v>2033152.034</v>
      </c>
      <c r="F670" s="79"/>
      <c r="G670" s="79"/>
      <c r="H670" s="68">
        <f>H671+H673+H675+H677+H680+H684</f>
        <v>2016381.2151300004</v>
      </c>
    </row>
    <row r="671" spans="1:8" x14ac:dyDescent="0.25">
      <c r="A671" s="16" t="s">
        <v>1028</v>
      </c>
      <c r="B671" s="128" t="s">
        <v>1029</v>
      </c>
      <c r="C671" s="61"/>
      <c r="D671" s="10"/>
      <c r="E671" s="85">
        <f>E672</f>
        <v>141755.94</v>
      </c>
      <c r="F671" s="61"/>
      <c r="G671" s="10"/>
      <c r="H671" s="85">
        <f>H672</f>
        <v>124985.12</v>
      </c>
    </row>
    <row r="672" spans="1:8" x14ac:dyDescent="0.25">
      <c r="A672" s="8" t="s">
        <v>42</v>
      </c>
      <c r="B672" s="129" t="s">
        <v>1030</v>
      </c>
      <c r="C672" s="13" t="s">
        <v>1031</v>
      </c>
      <c r="D672" s="13">
        <v>1</v>
      </c>
      <c r="E672" s="57">
        <v>141755.94</v>
      </c>
      <c r="F672" s="13" t="s">
        <v>1031</v>
      </c>
      <c r="G672" s="13">
        <v>1</v>
      </c>
      <c r="H672" s="57">
        <v>124985.12</v>
      </c>
    </row>
    <row r="673" spans="1:8" ht="33" x14ac:dyDescent="0.25">
      <c r="A673" s="16" t="s">
        <v>23</v>
      </c>
      <c r="B673" s="130" t="s">
        <v>184</v>
      </c>
      <c r="C673" s="13"/>
      <c r="D673" s="13"/>
      <c r="E673" s="82">
        <f>E674</f>
        <v>755470.49600000004</v>
      </c>
      <c r="F673" s="13"/>
      <c r="G673" s="13"/>
      <c r="H673" s="82">
        <f>H674</f>
        <v>755470.49600000004</v>
      </c>
    </row>
    <row r="674" spans="1:8" ht="49.5" x14ac:dyDescent="0.25">
      <c r="A674" s="8" t="s">
        <v>24</v>
      </c>
      <c r="B674" s="22" t="s">
        <v>1032</v>
      </c>
      <c r="C674" s="13" t="s">
        <v>16</v>
      </c>
      <c r="D674" s="13">
        <v>2</v>
      </c>
      <c r="E674" s="57">
        <v>755470.49600000004</v>
      </c>
      <c r="F674" s="13" t="s">
        <v>16</v>
      </c>
      <c r="G674" s="13">
        <v>2</v>
      </c>
      <c r="H674" s="57">
        <v>755470.49600000004</v>
      </c>
    </row>
    <row r="675" spans="1:8" ht="33" x14ac:dyDescent="0.25">
      <c r="A675" s="16" t="s">
        <v>52</v>
      </c>
      <c r="B675" s="131" t="s">
        <v>1033</v>
      </c>
      <c r="C675" s="13"/>
      <c r="D675" s="13"/>
      <c r="E675" s="82">
        <f>E676</f>
        <v>983885.93599999999</v>
      </c>
      <c r="F675" s="13"/>
      <c r="G675" s="13"/>
      <c r="H675" s="82">
        <f>H676</f>
        <v>983885.93599999999</v>
      </c>
    </row>
    <row r="676" spans="1:8" ht="49.5" x14ac:dyDescent="0.25">
      <c r="A676" s="8" t="s">
        <v>1034</v>
      </c>
      <c r="B676" s="22" t="s">
        <v>1035</v>
      </c>
      <c r="C676" s="13" t="s">
        <v>16</v>
      </c>
      <c r="D676" s="13">
        <v>2</v>
      </c>
      <c r="E676" s="57">
        <v>983885.93599999999</v>
      </c>
      <c r="F676" s="13" t="s">
        <v>16</v>
      </c>
      <c r="G676" s="13">
        <v>2</v>
      </c>
      <c r="H676" s="57">
        <v>983885.93599999999</v>
      </c>
    </row>
    <row r="677" spans="1:8" ht="33" x14ac:dyDescent="0.25">
      <c r="A677" s="16" t="s">
        <v>57</v>
      </c>
      <c r="B677" s="131" t="s">
        <v>1036</v>
      </c>
      <c r="C677" s="13"/>
      <c r="D677" s="13"/>
      <c r="E677" s="82">
        <f>SUM(E678:E679)</f>
        <v>6941.0030000000006</v>
      </c>
      <c r="F677" s="13"/>
      <c r="G677" s="13"/>
      <c r="H677" s="82">
        <f>SUM(H678:H679)</f>
        <v>6941.0029800000002</v>
      </c>
    </row>
    <row r="678" spans="1:8" x14ac:dyDescent="0.25">
      <c r="A678" s="8" t="s">
        <v>1037</v>
      </c>
      <c r="B678" s="12" t="s">
        <v>187</v>
      </c>
      <c r="C678" s="13" t="s">
        <v>16</v>
      </c>
      <c r="D678" s="13">
        <v>3</v>
      </c>
      <c r="E678" s="57">
        <v>6895.9920000000002</v>
      </c>
      <c r="F678" s="13" t="s">
        <v>16</v>
      </c>
      <c r="G678" s="13">
        <v>3</v>
      </c>
      <c r="H678" s="57">
        <v>6895.9920000000002</v>
      </c>
    </row>
    <row r="679" spans="1:8" x14ac:dyDescent="0.25">
      <c r="A679" s="8" t="s">
        <v>1038</v>
      </c>
      <c r="B679" s="12" t="s">
        <v>1039</v>
      </c>
      <c r="C679" s="13" t="s">
        <v>16</v>
      </c>
      <c r="D679" s="13">
        <v>3</v>
      </c>
      <c r="E679" s="57">
        <v>45.011000000000003</v>
      </c>
      <c r="F679" s="13" t="s">
        <v>16</v>
      </c>
      <c r="G679" s="13">
        <v>3</v>
      </c>
      <c r="H679" s="57">
        <v>45.010980000000004</v>
      </c>
    </row>
    <row r="680" spans="1:8" ht="33" x14ac:dyDescent="0.25">
      <c r="A680" s="16" t="s">
        <v>388</v>
      </c>
      <c r="B680" s="131" t="s">
        <v>1040</v>
      </c>
      <c r="C680" s="13"/>
      <c r="D680" s="13"/>
      <c r="E680" s="82">
        <f>SUM(E681:E683)</f>
        <v>123876.29199999999</v>
      </c>
      <c r="F680" s="13"/>
      <c r="G680" s="13"/>
      <c r="H680" s="82">
        <f>SUM(H681:H683)</f>
        <v>123876.29299999998</v>
      </c>
    </row>
    <row r="681" spans="1:8" ht="33" x14ac:dyDescent="0.25">
      <c r="A681" s="8" t="s">
        <v>390</v>
      </c>
      <c r="B681" s="9" t="s">
        <v>1041</v>
      </c>
      <c r="C681" s="13" t="s">
        <v>32</v>
      </c>
      <c r="D681" s="13">
        <v>5</v>
      </c>
      <c r="E681" s="57">
        <v>24652.045999999998</v>
      </c>
      <c r="F681" s="13" t="s">
        <v>32</v>
      </c>
      <c r="G681" s="13">
        <v>5</v>
      </c>
      <c r="H681" s="57">
        <f>14791.228+9860.819</f>
        <v>24652.046999999999</v>
      </c>
    </row>
    <row r="682" spans="1:8" ht="33" x14ac:dyDescent="0.25">
      <c r="A682" s="8" t="s">
        <v>392</v>
      </c>
      <c r="B682" s="9" t="s">
        <v>1042</v>
      </c>
      <c r="C682" s="13" t="s">
        <v>32</v>
      </c>
      <c r="D682" s="13">
        <v>12</v>
      </c>
      <c r="E682" s="57">
        <v>76873.967999999993</v>
      </c>
      <c r="F682" s="13" t="s">
        <v>32</v>
      </c>
      <c r="G682" s="13">
        <v>12</v>
      </c>
      <c r="H682" s="57">
        <f>19218.492+57655.476</f>
        <v>76873.967999999993</v>
      </c>
    </row>
    <row r="683" spans="1:8" x14ac:dyDescent="0.25">
      <c r="A683" s="8" t="s">
        <v>1043</v>
      </c>
      <c r="B683" s="9" t="s">
        <v>1044</v>
      </c>
      <c r="C683" s="13" t="s">
        <v>16</v>
      </c>
      <c r="D683" s="13">
        <v>6</v>
      </c>
      <c r="E683" s="57">
        <v>22350.277999999998</v>
      </c>
      <c r="F683" s="13" t="s">
        <v>16</v>
      </c>
      <c r="G683" s="13">
        <v>6</v>
      </c>
      <c r="H683" s="57">
        <v>22350.277999999998</v>
      </c>
    </row>
    <row r="684" spans="1:8" ht="33" x14ac:dyDescent="0.25">
      <c r="A684" s="16" t="s">
        <v>402</v>
      </c>
      <c r="B684" s="130" t="s">
        <v>1045</v>
      </c>
      <c r="C684" s="13"/>
      <c r="D684" s="13"/>
      <c r="E684" s="82">
        <f>SUM(E685:E686)</f>
        <v>21222.366999999998</v>
      </c>
      <c r="F684" s="13"/>
      <c r="G684" s="13"/>
      <c r="H684" s="82">
        <f>SUM(H685:H686)</f>
        <v>21222.367149999998</v>
      </c>
    </row>
    <row r="685" spans="1:8" ht="33" x14ac:dyDescent="0.25">
      <c r="A685" s="8" t="s">
        <v>403</v>
      </c>
      <c r="B685" s="9" t="s">
        <v>1046</v>
      </c>
      <c r="C685" s="13" t="s">
        <v>32</v>
      </c>
      <c r="D685" s="13">
        <v>6</v>
      </c>
      <c r="E685" s="57">
        <v>11638.050999999999</v>
      </c>
      <c r="F685" s="13" t="s">
        <v>32</v>
      </c>
      <c r="G685" s="13">
        <v>6</v>
      </c>
      <c r="H685" s="57">
        <v>11638.05054</v>
      </c>
    </row>
    <row r="686" spans="1:8" ht="33" x14ac:dyDescent="0.25">
      <c r="A686" s="8" t="s">
        <v>404</v>
      </c>
      <c r="B686" s="9" t="s">
        <v>1047</v>
      </c>
      <c r="C686" s="10" t="s">
        <v>32</v>
      </c>
      <c r="D686" s="10">
        <v>4</v>
      </c>
      <c r="E686" s="57">
        <v>9584.3160000000007</v>
      </c>
      <c r="F686" s="10" t="s">
        <v>32</v>
      </c>
      <c r="G686" s="10">
        <v>4</v>
      </c>
      <c r="H686" s="57">
        <v>9584.3166099999999</v>
      </c>
    </row>
  </sheetData>
  <mergeCells count="11">
    <mergeCell ref="A8:A9"/>
    <mergeCell ref="B8:B9"/>
    <mergeCell ref="C8:E8"/>
    <mergeCell ref="F8:H8"/>
    <mergeCell ref="A11:H11"/>
    <mergeCell ref="B6:H6"/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01.12.23 г.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LekLeke</dc:creator>
  <cp:lastModifiedBy>ASU2</cp:lastModifiedBy>
  <cp:lastPrinted>2023-07-25T03:09:07Z</cp:lastPrinted>
  <dcterms:created xsi:type="dcterms:W3CDTF">2020-11-09T07:54:03Z</dcterms:created>
  <dcterms:modified xsi:type="dcterms:W3CDTF">2023-12-14T10:06:40Z</dcterms:modified>
</cp:coreProperties>
</file>