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YliyaB\Desktop\"/>
    </mc:Choice>
  </mc:AlternateContent>
  <xr:revisionPtr revIDLastSave="0" documentId="13_ncr:1_{3B3A4119-5E94-464B-AC09-8A31058925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квартал" sheetId="2" r:id="rId1"/>
    <sheet name="Лист1" sheetId="1" r:id="rId2"/>
  </sheets>
  <definedNames>
    <definedName name="_xlnm.Print_Titles" localSheetId="0">'2-квартал'!$5:$7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5" i="2" l="1"/>
  <c r="G469" i="2"/>
  <c r="G457" i="2"/>
  <c r="G450" i="2"/>
  <c r="G449" i="2"/>
  <c r="G448" i="2"/>
  <c r="G447" i="2"/>
  <c r="G446" i="2"/>
  <c r="G445" i="2" s="1"/>
  <c r="G444" i="2" s="1"/>
  <c r="G442" i="2"/>
  <c r="G437" i="2"/>
  <c r="G432" i="2"/>
  <c r="G427" i="2"/>
  <c r="G409" i="2" s="1"/>
  <c r="G410" i="2"/>
  <c r="G401" i="2"/>
  <c r="G396" i="2"/>
  <c r="G391" i="2"/>
  <c r="G386" i="2"/>
  <c r="G381" i="2"/>
  <c r="G379" i="2"/>
  <c r="G370" i="2"/>
  <c r="G364" i="2"/>
  <c r="G352" i="2"/>
  <c r="G345" i="2"/>
  <c r="G335" i="2"/>
  <c r="G332" i="2"/>
  <c r="G324" i="2"/>
  <c r="G313" i="2"/>
  <c r="G305" i="2"/>
  <c r="G301" i="2"/>
  <c r="G300" i="2"/>
  <c r="G299" i="2"/>
  <c r="G291" i="2"/>
  <c r="G283" i="2"/>
  <c r="G273" i="2"/>
  <c r="G265" i="2"/>
  <c r="G257" i="2"/>
  <c r="G247" i="2"/>
  <c r="G243" i="2"/>
  <c r="G235" i="2"/>
  <c r="G215" i="2" s="1"/>
  <c r="G224" i="2"/>
  <c r="G221" i="2"/>
  <c r="G216" i="2"/>
  <c r="G213" i="2"/>
  <c r="G211" i="2"/>
  <c r="G208" i="2"/>
  <c r="G204" i="2"/>
  <c r="G201" i="2"/>
  <c r="G198" i="2"/>
  <c r="G197" i="2" s="1"/>
  <c r="G195" i="2"/>
  <c r="G185" i="2"/>
  <c r="G175" i="2"/>
  <c r="G170" i="2"/>
  <c r="G169" i="2"/>
  <c r="G164" i="2"/>
  <c r="G163" i="2"/>
  <c r="G158" i="2"/>
  <c r="G157" i="2"/>
  <c r="G153" i="2"/>
  <c r="G149" i="2" s="1"/>
  <c r="G138" i="2"/>
  <c r="G131" i="2"/>
  <c r="G130" i="2" s="1"/>
  <c r="G128" i="2"/>
  <c r="G124" i="2"/>
  <c r="G122" i="2"/>
  <c r="G120" i="2"/>
  <c r="G118" i="2"/>
  <c r="G116" i="2"/>
  <c r="G113" i="2"/>
  <c r="G111" i="2"/>
  <c r="G102" i="2"/>
  <c r="G99" i="2"/>
  <c r="G96" i="2"/>
  <c r="G95" i="2"/>
  <c r="G94" i="2"/>
  <c r="G93" i="2" s="1"/>
  <c r="G88" i="2"/>
  <c r="G84" i="2"/>
  <c r="G81" i="2"/>
  <c r="G79" i="2"/>
  <c r="G74" i="2"/>
  <c r="G68" i="2"/>
  <c r="G63" i="2"/>
  <c r="G56" i="2"/>
  <c r="G53" i="2"/>
  <c r="G51" i="2"/>
  <c r="G49" i="2"/>
  <c r="G47" i="2"/>
  <c r="G46" i="2"/>
  <c r="G37" i="2"/>
  <c r="G9" i="2" s="1"/>
  <c r="G10" i="2"/>
  <c r="G48" i="2" l="1"/>
  <c r="G8" i="2" s="1"/>
  <c r="G156" i="2"/>
  <c r="O140" i="2"/>
</calcChain>
</file>

<file path=xl/sharedStrings.xml><?xml version="1.0" encoding="utf-8"?>
<sst xmlns="http://schemas.openxmlformats.org/spreadsheetml/2006/main" count="1870" uniqueCount="820">
  <si>
    <t xml:space="preserve">  Инвестиционная программа (проект) субъекта естественной монополии Акционерное общество </t>
  </si>
  <si>
    <t>"Жезказганская распределительная электросетевая компания"</t>
  </si>
  <si>
    <t>№ п/п</t>
  </si>
  <si>
    <t>Наименование мероприятий инвестиционной программы</t>
  </si>
  <si>
    <t>Еденица  изме-рений</t>
  </si>
  <si>
    <t>ПЛАН</t>
  </si>
  <si>
    <t>ФАКТ-2 квартал</t>
  </si>
  <si>
    <t>Место расположение</t>
  </si>
  <si>
    <t>Коли-чество</t>
  </si>
  <si>
    <t>Материалы, тыс.тг. без НДС</t>
  </si>
  <si>
    <t>Материалы, тыс.тенге</t>
  </si>
  <si>
    <t>№ счет-фактуры</t>
  </si>
  <si>
    <t>№ акта вып. работ</t>
  </si>
  <si>
    <t>1</t>
  </si>
  <si>
    <t>Проект инвестиционной программы на 2021 г, в том числе:</t>
  </si>
  <si>
    <t>Всего по модернизации и замене оборудования на 2021 год, в том числе:</t>
  </si>
  <si>
    <t>Модернизация оборудования связи, в том числе:</t>
  </si>
  <si>
    <t>1.1</t>
  </si>
  <si>
    <t>Разработка проекта (ПИР) телемеханизации подстанций АО "Жез.РЭК" (ПС 110/35/6кВ "Центральная", ПС 110/35/10кВ "Улытау", ПС 110/35/6кВ "Сары-кенгир", ПС 35/10кВ "Кызыл-жар", ПС 35/10кВ "Уш-шокы", ПС 110/10кВ "ГПП-1", ПС 35/6кВ"Клыч", ПС 35/10кВ "Ктай", ПС 110/6кВ "Кумколь-1", ПС 110/35/10кВ "Городская", 110/10кВ "Д", 35/10кВ "Талап" ПС 110/35/6кВ "Актас")</t>
  </si>
  <si>
    <t>усл</t>
  </si>
  <si>
    <t>1.2</t>
  </si>
  <si>
    <t xml:space="preserve">Разработка проекта (ПИР): Оперативно-информационный комплекс ДП ОДС филиала БЭС и телемеханизации подстанций АО "Жез.РЭК"ф БЭС ПС 5-110кВ, ПС 7-110кВ, ПС 9-110кВ, ПС 11-110кВ, ПС 13-110кВ, ПС 16-110кВ, ПС 17-110кВ, ПС 18-110кВ, ПС 20-34кВ, ПС 21-35кВ, ПС 24-35кВ, ПС 25-35кВ, ПС 51-35кВ, ПС 1-110кВ, ПС 4-110кВ, ПС 6-110кВ, ПС 10-110кВ, ПС 2-35кВ, ПС 15-35кВ. </t>
  </si>
  <si>
    <t>1.3</t>
  </si>
  <si>
    <t xml:space="preserve">Монтаж видео стены в ЦДС АО "Жез.РЭК" </t>
  </si>
  <si>
    <t>г.Жезказган</t>
  </si>
  <si>
    <t>1.4</t>
  </si>
  <si>
    <t>Организация каналов связи ОДС АО «Жез.РЭК» Жезказган- РДЦ АО «КEGOC» Караганда.</t>
  </si>
  <si>
    <t>1.11</t>
  </si>
  <si>
    <t>Модернизация оборудования связи ПС 220/110/35/6 кВ "Каражальская"</t>
  </si>
  <si>
    <t>г.Каражал</t>
  </si>
  <si>
    <t>1.14</t>
  </si>
  <si>
    <t>Модернизация оборудования связи  ПС-220/110/10 кВ Барсенгир</t>
  </si>
  <si>
    <t>Улытауский район</t>
  </si>
  <si>
    <t>1.15</t>
  </si>
  <si>
    <t>Модернизация оборудования связи  ПС-220/35/6 кВ Жайрем</t>
  </si>
  <si>
    <t>1.17</t>
  </si>
  <si>
    <t xml:space="preserve">Модернизация оборудования связи ПС 5-110 </t>
  </si>
  <si>
    <t>Актогайский район</t>
  </si>
  <si>
    <t>1.18</t>
  </si>
  <si>
    <t>Модернизация оборудования связи  ПС 1-110 кВ (линейные сооружения)</t>
  </si>
  <si>
    <t>г.Приозерск</t>
  </si>
  <si>
    <t>1.24</t>
  </si>
  <si>
    <t xml:space="preserve">Оптический рефлектометр Fujikura AFL NOYES M200-20 </t>
  </si>
  <si>
    <t>шт</t>
  </si>
  <si>
    <t>1.25</t>
  </si>
  <si>
    <t>Блок переключения нагрузки. Socomec ATyS p M 125 A</t>
  </si>
  <si>
    <t>№219 от 15.04.21 г.</t>
  </si>
  <si>
    <t>№178-июнь</t>
  </si>
  <si>
    <t>г.Балхаш</t>
  </si>
  <si>
    <t>1.26</t>
  </si>
  <si>
    <t>GSM-шлюз SpGate L  с активированной SIM-картой Beeline</t>
  </si>
  <si>
    <t>1.28</t>
  </si>
  <si>
    <t>Набор экстракторов для винтов</t>
  </si>
  <si>
    <t xml:space="preserve">Модернизация оборудования связи СДТУ Жезказган </t>
  </si>
  <si>
    <t>Оперативно-информационный комплекс ДП ОДС филиала БЭС</t>
  </si>
  <si>
    <t>1.6</t>
  </si>
  <si>
    <t>Телемеханизация ПС-220/35/10 кВ Жана-Арка</t>
  </si>
  <si>
    <t>Жана-Аркинский район</t>
  </si>
  <si>
    <t>1.7</t>
  </si>
  <si>
    <t>Телемеханизация ПС-220/110/35/6 кВ Каражальская</t>
  </si>
  <si>
    <t>1.8</t>
  </si>
  <si>
    <t>Телемеханизация ПС-220/35/6 кВ Жайрем</t>
  </si>
  <si>
    <t>1.9</t>
  </si>
  <si>
    <t>Телемеханизация  ПС-220/110/10 кВ Борсенгир</t>
  </si>
  <si>
    <t>1.10</t>
  </si>
  <si>
    <t xml:space="preserve">Телемеханизация  ПС-220/110/35/10 кВ Мойынты </t>
  </si>
  <si>
    <t>Шетский район</t>
  </si>
  <si>
    <t>Приборы для обслуживания оборудования связи</t>
  </si>
  <si>
    <t>Проектно-изыскательские работы "Строительство совмещенного здания ОПУ, ЗРУ и административного комплекса на ПС-220/110/35/6 кВ "Каражальская" г. Каражал"</t>
  </si>
  <si>
    <t>Проектно-изыскательские работы "Строительство здания административно-бытового комплекса на территории ремонтно-производственной базы филиала "БЭС" г. Балхаш"</t>
  </si>
  <si>
    <t>4</t>
  </si>
  <si>
    <t>Строительство гаража на 14 единиц спецтехники и большегрузного автотранспорта на территории РПБ-III г. Жезказган</t>
  </si>
  <si>
    <t>6</t>
  </si>
  <si>
    <t>Автотранспорт, в том числе:</t>
  </si>
  <si>
    <t>6.1</t>
  </si>
  <si>
    <t>УАЗ Автобус (2206)</t>
  </si>
  <si>
    <t>№378 от 30.04.21 г.</t>
  </si>
  <si>
    <t>№867 от 30.04.</t>
  </si>
  <si>
    <t>6.2</t>
  </si>
  <si>
    <t>Седельный  тягач Камаз-65116</t>
  </si>
  <si>
    <t>№138 от 26.04.21 г.</t>
  </si>
  <si>
    <t>№865 от 30.04.</t>
  </si>
  <si>
    <t>6.3</t>
  </si>
  <si>
    <t>Бортовой полуприцеп ЧМЗАП 99065 020-К</t>
  </si>
  <si>
    <t>6.5</t>
  </si>
  <si>
    <t>Автогидроподъёмник ПСС-131.22 Э</t>
  </si>
  <si>
    <t>№064 от 20.05.21 г.</t>
  </si>
  <si>
    <t>№1169 от 20.05.21 г.</t>
  </si>
  <si>
    <t>6.6</t>
  </si>
  <si>
    <t>Камаз-43118 с КМКУ</t>
  </si>
  <si>
    <t>№183 от 01.06.21 г.</t>
  </si>
  <si>
    <t>№1446 от 01.06.21 г.</t>
  </si>
  <si>
    <t>6.7</t>
  </si>
  <si>
    <t>УАЗ ФЕРМЕР (39094)</t>
  </si>
  <si>
    <t>№377 от 30.04.21 г.</t>
  </si>
  <si>
    <t>№866 от 30.04.21 г.</t>
  </si>
  <si>
    <t>6.8</t>
  </si>
  <si>
    <t>Бурильно-крановая машина БКМ-6600 на шасси ГАЗ-33088</t>
  </si>
  <si>
    <t>6.9</t>
  </si>
  <si>
    <t xml:space="preserve">Трактор МТЗ 82,1 (4*4) эцу-150НО Бар машина </t>
  </si>
  <si>
    <t>ед</t>
  </si>
  <si>
    <t>№079 от 04.06.21 г.</t>
  </si>
  <si>
    <t>№1445  от 04.06.21 г.</t>
  </si>
  <si>
    <t>6.10</t>
  </si>
  <si>
    <t>Сварочный агрегат</t>
  </si>
  <si>
    <t>№1356, 1357 от 29.06.21 г.</t>
  </si>
  <si>
    <t>№1631, №1632 от 29.06.21 г.</t>
  </si>
  <si>
    <t>6.11</t>
  </si>
  <si>
    <t xml:space="preserve">Пикап с кунгом </t>
  </si>
  <si>
    <t>№10069406, 10069408 от 25.05.21</t>
  </si>
  <si>
    <t>№1146, 1162 от 25.05.21 г.</t>
  </si>
  <si>
    <t>Итого по ремонту оборудования электрических сетей АО "Жез.РЭК" на 2021 год, в том числе:</t>
  </si>
  <si>
    <t>7</t>
  </si>
  <si>
    <t>Частичная реконструкция ПС-110/35/6 кВ  "Центральная", в том числе:</t>
  </si>
  <si>
    <t>7.1</t>
  </si>
  <si>
    <t>Замена подрядным способом силового трансформатора ТДТН -16000кВА 110/35/6кВ на ТДТН -10000кВА 110/35/6кВ</t>
  </si>
  <si>
    <t>База РПБ, здание СМиТ:</t>
  </si>
  <si>
    <t>Шкаф распределительный 8х100А (вводное распределительное устройство на 8 групп)</t>
  </si>
  <si>
    <t>2</t>
  </si>
  <si>
    <t>Частичная реконструкция ПС-220/110/35/6 кВ  "Каражальская»</t>
  </si>
  <si>
    <t>2.1</t>
  </si>
  <si>
    <t>Терминал защиты СВ-6кВ</t>
  </si>
  <si>
    <t>2.2</t>
  </si>
  <si>
    <t>Трансформатор напряжения 220 кВ</t>
  </si>
  <si>
    <t>2.3</t>
  </si>
  <si>
    <t>Разъединитель 220 кВ, однополюсный с одним  заземляющим ножом, с электроприводом.</t>
  </si>
  <si>
    <t>кт</t>
  </si>
  <si>
    <t xml:space="preserve">№373 от 07.06.21 г. </t>
  </si>
  <si>
    <t>№172-июнь</t>
  </si>
  <si>
    <t>2.4</t>
  </si>
  <si>
    <t>Шкаф зажимов трансформатора напряжения 220 кВ</t>
  </si>
  <si>
    <t>2.5</t>
  </si>
  <si>
    <t>Светильник магистральный 135Вт</t>
  </si>
  <si>
    <t>шт.</t>
  </si>
  <si>
    <t>2.6</t>
  </si>
  <si>
    <t xml:space="preserve">Светодиодный светильник 100Вт </t>
  </si>
  <si>
    <t>2.7</t>
  </si>
  <si>
    <t>Светильник промышленный (3модуля)</t>
  </si>
  <si>
    <t>2.8</t>
  </si>
  <si>
    <t>Светильник светодиодный НСП</t>
  </si>
  <si>
    <t>2.9</t>
  </si>
  <si>
    <t xml:space="preserve">Светодиодный светильник 33Вт </t>
  </si>
  <si>
    <t>3</t>
  </si>
  <si>
    <t>Частичная реконструкция ПС-220/35/6 кВ "Жайрем"</t>
  </si>
  <si>
    <t>3.1</t>
  </si>
  <si>
    <t>3.2</t>
  </si>
  <si>
    <t>3.3</t>
  </si>
  <si>
    <t>3.4</t>
  </si>
  <si>
    <t xml:space="preserve">Светодиодный светильник </t>
  </si>
  <si>
    <t>Частичная реконструкция ПС-220/35/10 кВ "Жана-Арка"</t>
  </si>
  <si>
    <t>4.1</t>
  </si>
  <si>
    <t>Электроконвертор (настенный вариант)</t>
  </si>
  <si>
    <t>4.2</t>
  </si>
  <si>
    <t>Электрообогреватель</t>
  </si>
  <si>
    <t>4.3</t>
  </si>
  <si>
    <t>4.4</t>
  </si>
  <si>
    <t>4.5</t>
  </si>
  <si>
    <t>5</t>
  </si>
  <si>
    <t>Частичная реконструкция ПС 110/35/10кВ "Городская"</t>
  </si>
  <si>
    <t>5.1</t>
  </si>
  <si>
    <t>Щит управления ПС в составе:</t>
  </si>
  <si>
    <t>5.2</t>
  </si>
  <si>
    <t>Шкаф упр.В-35кВ с мнемосхемой</t>
  </si>
  <si>
    <t>5.3</t>
  </si>
  <si>
    <t>Шкаф упр.Т-2, ВВ-35кВ,ВВ-10кВ, СВ-10 с мнемосхемой</t>
  </si>
  <si>
    <t>5.4</t>
  </si>
  <si>
    <t xml:space="preserve">Шкаф упр. Т-1, ВВ-35кВ,СВ-35кВ, ВВ-10 с мнемосхемой       </t>
  </si>
  <si>
    <t>Частичная реконструкция ПС 110/35/6кВ "Актас"</t>
  </si>
  <si>
    <t>Терминал центральной сигнализации</t>
  </si>
  <si>
    <t xml:space="preserve"> Частичная реконструкция ПС 110/35/10кВ "Сары-кенгир"</t>
  </si>
  <si>
    <t xml:space="preserve">Ваккумный выключатель 10 кВ с комплектом адаптации </t>
  </si>
  <si>
    <t>7.2</t>
  </si>
  <si>
    <t>8</t>
  </si>
  <si>
    <t>Частичная реконструкция ПС- 110/10 кВ  "Д"</t>
  </si>
  <si>
    <t>8.1</t>
  </si>
  <si>
    <t xml:space="preserve">Шкаф упр. Т-1, ВВ-10 с мнемосхемой </t>
  </si>
  <si>
    <t>8.2</t>
  </si>
  <si>
    <t xml:space="preserve">Шкаф упр. Т-2, ВВ-10кВ, СВ-10кВ с мнемосхемой      </t>
  </si>
  <si>
    <t>9</t>
  </si>
  <si>
    <t>Частичная реконструкция ПС-35/10 кВ "Талап"</t>
  </si>
  <si>
    <t>9.1</t>
  </si>
  <si>
    <t>9.2</t>
  </si>
  <si>
    <t>Терминал защиты ТН-10 кВ</t>
  </si>
  <si>
    <t>10</t>
  </si>
  <si>
    <t>Частичная реконструкция ПС-35/10 кВ "Урожайная"</t>
  </si>
  <si>
    <t>10.1</t>
  </si>
  <si>
    <t xml:space="preserve">Ячейковый портал </t>
  </si>
  <si>
    <t>11</t>
  </si>
  <si>
    <t>Частичная реконструкция ПС-220кВ "Моинты"</t>
  </si>
  <si>
    <t>11.1</t>
  </si>
  <si>
    <t>Разъединитель 220кВ трёхполюсный с
содним заземляющим ножом, с электроприводами</t>
  </si>
  <si>
    <t>к-кт</t>
  </si>
  <si>
    <t>№372 от 01.06.21 г.</t>
  </si>
  <si>
    <t xml:space="preserve">№241-июнь </t>
  </si>
  <si>
    <t>11.2</t>
  </si>
  <si>
    <t>Разъединитель 220кВ однополюсный 
 с содним заземляющим ножом, с электроприводами</t>
  </si>
  <si>
    <t xml:space="preserve">№242-июнь </t>
  </si>
  <si>
    <t>12</t>
  </si>
  <si>
    <t>Частичная реконструкция ПС-110/35/10 кВ "№1"</t>
  </si>
  <si>
    <t>12.1</t>
  </si>
  <si>
    <t>Разъединитель 35кВ трёхполюсный, с одним заземляющим ножом, с электроприводами</t>
  </si>
  <si>
    <t>№336 от 27.05.21 г.</t>
  </si>
  <si>
    <t>№247-июнь</t>
  </si>
  <si>
    <t>12.2</t>
  </si>
  <si>
    <t>Разъединитель 35кВ трёхполюсный, с двумя заземляющими ножами, с электроприводами</t>
  </si>
  <si>
    <t>№250-июнь</t>
  </si>
  <si>
    <t>13</t>
  </si>
  <si>
    <t>Частичная реконструкция ПС-110/35/10 кВ "№4"</t>
  </si>
  <si>
    <t>13.1</t>
  </si>
  <si>
    <t>Трансформатор тока 35кВ</t>
  </si>
  <si>
    <t>№369 от 28.05.21 г.</t>
  </si>
  <si>
    <t>№252-июнь</t>
  </si>
  <si>
    <t>13.2</t>
  </si>
  <si>
    <t>Ящик зажимов ЯЗ-60 (с клеммниками)</t>
  </si>
  <si>
    <t>№445 от 29.06.21 г.</t>
  </si>
  <si>
    <t>№237-июнь</t>
  </si>
  <si>
    <t>14</t>
  </si>
  <si>
    <t>Частичная реконструкция ПС-110/35/10 кВ "№ 5"</t>
  </si>
  <si>
    <t>14.1</t>
  </si>
  <si>
    <t>Трансформатор напряжения ЗНОЛ-10кВ (однофазные)</t>
  </si>
  <si>
    <t>14.2</t>
  </si>
  <si>
    <t>14.3</t>
  </si>
  <si>
    <t>14.4</t>
  </si>
  <si>
    <t>Шкаф упр.В-35кВ-1шт,В-10кВ-2 шт, с мнемосхемой</t>
  </si>
  <si>
    <t>14.5</t>
  </si>
  <si>
    <t>Шкаф упр.Т-2, ВВ-110 кВ,ВВ-10кВ, СВ-10 с мнемосхемой</t>
  </si>
  <si>
    <t>14.6</t>
  </si>
  <si>
    <t xml:space="preserve">Шкаф упр. Т-1, ВВ-110 кВ, ВВ-10,СВ-110 кВ  с мнемосхемой       </t>
  </si>
  <si>
    <t>14.7</t>
  </si>
  <si>
    <t>Шкаф упр.Т-3, ВВ-110 кВ,ВВ-35кВ,ВВ-10кВ, с мнемосхемой</t>
  </si>
  <si>
    <t>14.8</t>
  </si>
  <si>
    <t>15</t>
  </si>
  <si>
    <t>Частичная реконструкция ПС-110/35/10 кВ "№ 9"</t>
  </si>
  <si>
    <t>15.1</t>
  </si>
  <si>
    <t>Ограничитель перенапряжений 35кВ</t>
  </si>
  <si>
    <t>№337 от 27.05.21 г.</t>
  </si>
  <si>
    <t>№180-июнь</t>
  </si>
  <si>
    <t>16</t>
  </si>
  <si>
    <t>Частичная реконструкция ПС-110/35/10 кВ "№ 16"</t>
  </si>
  <si>
    <t>16.1</t>
  </si>
  <si>
    <t>Разъединитель 110кВ трехполюсный,  с одним заземляющим ножом, с электроприводами</t>
  </si>
  <si>
    <t>16.2</t>
  </si>
  <si>
    <t>Разъединитель 110кВ трехполюсный,  с двумя заземляющими ножами, с электроприводами</t>
  </si>
  <si>
    <t>17</t>
  </si>
  <si>
    <t>Частичная реконструкция ПС-110/10 кВ "№17"</t>
  </si>
  <si>
    <t>17.1</t>
  </si>
  <si>
    <t>18</t>
  </si>
  <si>
    <t>Частичная реконструкция ПС-110/10 кВ "№11"</t>
  </si>
  <si>
    <t>18.1</t>
  </si>
  <si>
    <t>19</t>
  </si>
  <si>
    <t>Частичная реконструкция ПС-110/10 кВ "№13"</t>
  </si>
  <si>
    <t>19.1</t>
  </si>
  <si>
    <t>№248-июнь</t>
  </si>
  <si>
    <t>20</t>
  </si>
  <si>
    <t>Частичная реконструкция ПС-35/10 кВ "20-35"</t>
  </si>
  <si>
    <t>20.1</t>
  </si>
  <si>
    <t>№211-июнь</t>
  </si>
  <si>
    <t>22</t>
  </si>
  <si>
    <t>Частичная реконструкция ПС-110/10 кВ "№18"</t>
  </si>
  <si>
    <t>22.1</t>
  </si>
  <si>
    <t>Вакуумный выключатель 35 кВ</t>
  </si>
  <si>
    <t>22.2</t>
  </si>
  <si>
    <t>Трансформатор тока 35 кВ</t>
  </si>
  <si>
    <t>22.3</t>
  </si>
  <si>
    <t>Ящик зажимов ЯЗ-60</t>
  </si>
  <si>
    <t>Освещение территории по ремонтно-производственной базе филиала "КРЭС", в том числе:</t>
  </si>
  <si>
    <t>24.2</t>
  </si>
  <si>
    <t xml:space="preserve">ЦРП-1 г.Приозерск, в том числе: </t>
  </si>
  <si>
    <t>Оборудование:</t>
  </si>
  <si>
    <t>25.1</t>
  </si>
  <si>
    <t>Терминал защиты В-10 кВ</t>
  </si>
  <si>
    <t>25.2</t>
  </si>
  <si>
    <t>25.3</t>
  </si>
  <si>
    <t>Блок питания комбинированный</t>
  </si>
  <si>
    <t>25.4</t>
  </si>
  <si>
    <t>Вакуумный выключатель 10кВ</t>
  </si>
  <si>
    <t>25.5</t>
  </si>
  <si>
    <t>Трансформатор напряжения 10кВ</t>
  </si>
  <si>
    <t>25.6</t>
  </si>
  <si>
    <t>Трансформаторы тока ТЛО-10 кВ</t>
  </si>
  <si>
    <t>Итого по замене КТП-10/0,4 кВ, ТП-10/0,4 кВ</t>
  </si>
  <si>
    <t>26.1</t>
  </si>
  <si>
    <t>КТПн-400 кВА 10/0,4кВ</t>
  </si>
  <si>
    <t>26.2</t>
  </si>
  <si>
    <t>КТПн-100 кВА 10/0,4кВ</t>
  </si>
  <si>
    <t>26.3</t>
  </si>
  <si>
    <t>КТПн-25 кВА 10/0,4кВ</t>
  </si>
  <si>
    <t>26.4</t>
  </si>
  <si>
    <t>КТПуМБ-630кВА 10/0,4 кВ</t>
  </si>
  <si>
    <t>26.5</t>
  </si>
  <si>
    <t>26.6</t>
  </si>
  <si>
    <t>26.7</t>
  </si>
  <si>
    <t>КТПГН-250кВА 10/0,4 кВ</t>
  </si>
  <si>
    <t>26.8</t>
  </si>
  <si>
    <t>26.9</t>
  </si>
  <si>
    <t>26.10</t>
  </si>
  <si>
    <t>КТПГН-630кВА 10/0,4 кВ</t>
  </si>
  <si>
    <t>27</t>
  </si>
  <si>
    <t>Материалы для ремонта точек учета электроэнергии, в том числе:</t>
  </si>
  <si>
    <t>27.1</t>
  </si>
  <si>
    <t>Материалы для ремонта точек учета электроэнергии в электрических сетях г.Приозерск (частный сектор):</t>
  </si>
  <si>
    <t>к-т</t>
  </si>
  <si>
    <t>№243-июнь</t>
  </si>
  <si>
    <t>27.2</t>
  </si>
  <si>
    <t>Материалы для ремонта точек учета электроэнергии в электрических сетях г.Балхаш (п.Торангалык):</t>
  </si>
  <si>
    <t>27.3</t>
  </si>
  <si>
    <t>Материалы для ремонта точек учета электроэнергии в электрических сетях г.Балхаш (п.Чубар-Тюбек):</t>
  </si>
  <si>
    <t>27.4</t>
  </si>
  <si>
    <t>Материалы для ремонта точек учета электроэнергии в электрических сетях г.Балхаш (п.Гулшад):</t>
  </si>
  <si>
    <t xml:space="preserve">№148-июнь, </t>
  </si>
  <si>
    <t>27.5</t>
  </si>
  <si>
    <t>Материалы для ремонта точек учета электроэнергии в электрических сетях г.Балхаш (п.Тас-Арал):</t>
  </si>
  <si>
    <t>27.6</t>
  </si>
  <si>
    <t>Материалы для ремонта точек учета электроэнергии в электрических сетях г.Балхаш (п.Алгазы):</t>
  </si>
  <si>
    <t>Материалы для замены опор на ВЛ-220/110/35 кВ, в том числе:</t>
  </si>
  <si>
    <t>28.1</t>
  </si>
  <si>
    <t>Материалы для замены ж/б опор на ВЛ-220 кВ, г.Жезказган,  в том числе:</t>
  </si>
  <si>
    <t>28.1.1</t>
  </si>
  <si>
    <t>ВЛ-220 кВ "Каражал-Барсенгир", в том числе:</t>
  </si>
  <si>
    <t>28.1.1.1</t>
  </si>
  <si>
    <t>СК 26.1-2.3 стойка ж/б коническая с/стойкая с гидроизоляцией</t>
  </si>
  <si>
    <t>№268 от 27.04.21 г.</t>
  </si>
  <si>
    <t>№166-июнь</t>
  </si>
  <si>
    <t>28.1.1.2</t>
  </si>
  <si>
    <t>Металлоконструкции к опоре ПБ 220-1 без лестниц оцинк.</t>
  </si>
  <si>
    <t>№267 от 27.04.21 г.</t>
  </si>
  <si>
    <t>28.1.1.3</t>
  </si>
  <si>
    <t>АР-6 анкерный ригель ж/б</t>
  </si>
  <si>
    <t>№269 от 27.04.21 г.</t>
  </si>
  <si>
    <t>28.1.1.4</t>
  </si>
  <si>
    <t>Деталь крепления ригеля КР-6 оцинк.</t>
  </si>
  <si>
    <t>28.2</t>
  </si>
  <si>
    <t>Материалы для замены ж/б опор на ВЛ-220 кВ, г.Балхаш,  в том числе:</t>
  </si>
  <si>
    <t>28.2.1.</t>
  </si>
  <si>
    <t>ВЛ-220кВ №2438 "Агадырь - Моинты", в том числе:</t>
  </si>
  <si>
    <t>28.2.1.1</t>
  </si>
  <si>
    <t>№205-июнь</t>
  </si>
  <si>
    <t>28.2.1.2</t>
  </si>
  <si>
    <t>28.2.1.3</t>
  </si>
  <si>
    <t>28.2.1.4</t>
  </si>
  <si>
    <t>28.3</t>
  </si>
  <si>
    <t>Материалы для замены ж/б опор на ВЛ-110 кВ, г.Жезказган,  в том числе:</t>
  </si>
  <si>
    <t>28.3.1.</t>
  </si>
  <si>
    <t>ВЛ-110 кВ "Барсенгир-Каракоин 1"</t>
  </si>
  <si>
    <t>28.3.1.1</t>
  </si>
  <si>
    <t>СК 26. 1-1.3 стойка ж/б коническая с/стойкая с гидроизоляцией</t>
  </si>
  <si>
    <t>28.3.1.2</t>
  </si>
  <si>
    <t>Металлоконструкции к опоре ПБ 110.4 без лестниц оцинк.</t>
  </si>
  <si>
    <t>28.3.1.3</t>
  </si>
  <si>
    <t>28.3.1.4</t>
  </si>
  <si>
    <t>28.3.2.</t>
  </si>
  <si>
    <t>ВЛ-110 кВ "Центральная-Улытау", в том числе:</t>
  </si>
  <si>
    <t>28.3.2.1</t>
  </si>
  <si>
    <t>СК 22. 1-2.3 стойка ж/б коническая с/стойкая с гидроизоляцией</t>
  </si>
  <si>
    <t>№290 от 29.04.21 г.</t>
  </si>
  <si>
    <t>№155-июнь</t>
  </si>
  <si>
    <t>28.3.2.2</t>
  </si>
  <si>
    <t>Металлоконструкции к опоре ПБ 110.11 без лестниц, оцинк.</t>
  </si>
  <si>
    <t>№322 от 25.05.21 г.</t>
  </si>
  <si>
    <t>28.3.2.3</t>
  </si>
  <si>
    <t>АР-5 анкерный ригель ж/б</t>
  </si>
  <si>
    <t>№276 от 28.04.21 г.</t>
  </si>
  <si>
    <t>28.3.2.4</t>
  </si>
  <si>
    <t>Деталь крепления ригеля КР-5 оцинк.</t>
  </si>
  <si>
    <t>28.3.2.5</t>
  </si>
  <si>
    <t>Узел крепления КГП 12-1</t>
  </si>
  <si>
    <t>№385 от 03.06.21 г.</t>
  </si>
  <si>
    <t>28.3.2.6</t>
  </si>
  <si>
    <t>Узел крепления КГП 7-1</t>
  </si>
  <si>
    <t>28.3.2.7</t>
  </si>
  <si>
    <t>Серьга СР 7-16</t>
  </si>
  <si>
    <t>№207 от 12.04.21 г.</t>
  </si>
  <si>
    <t>28.3.2.8</t>
  </si>
  <si>
    <t>Провод АС-95/16</t>
  </si>
  <si>
    <t>тн</t>
  </si>
  <si>
    <t>28.3.2.9</t>
  </si>
  <si>
    <t>Соединитель СОАС-95</t>
  </si>
  <si>
    <t>28.3.3.</t>
  </si>
  <si>
    <t>ВЛ-110 кВ "Центральная-Актас", в том числе:</t>
  </si>
  <si>
    <t>28.3.3.1</t>
  </si>
  <si>
    <t>28.3.3.2</t>
  </si>
  <si>
    <t>28.3.3.3</t>
  </si>
  <si>
    <t>28.3.3.4</t>
  </si>
  <si>
    <t xml:space="preserve">Деталь крепления ригеля КР-5 оцинк. </t>
  </si>
  <si>
    <t>28.3.3.5</t>
  </si>
  <si>
    <t>28.3.3.6</t>
  </si>
  <si>
    <t>28.3.3.7</t>
  </si>
  <si>
    <t>28.3.3.8</t>
  </si>
  <si>
    <t>№179 от 29.03.21 г.; №171 от 26.03.21 г.</t>
  </si>
  <si>
    <t>№156-июнь</t>
  </si>
  <si>
    <t>28.3.3.9</t>
  </si>
  <si>
    <t>№162 от 01.04.21 г.</t>
  </si>
  <si>
    <t>28.3.4.</t>
  </si>
  <si>
    <t>ВЛ-110 кВ ГПП-"Никольская-Центральная", в том числе:</t>
  </si>
  <si>
    <t>28.3.4.1</t>
  </si>
  <si>
    <t>№157-июнь</t>
  </si>
  <si>
    <t>28.4</t>
  </si>
  <si>
    <t>Материалы для замены ж/б опор на ВЛ-110 кВ, г.Балхаш,  в том числе:</t>
  </si>
  <si>
    <t>28.4.1.</t>
  </si>
  <si>
    <t>ВЛ-110кВ №104,105 "Балхашская - Саяк", в том числе:</t>
  </si>
  <si>
    <t>28.4.1.1</t>
  </si>
  <si>
    <t>28.4.1.2</t>
  </si>
  <si>
    <t>28.4.2.</t>
  </si>
  <si>
    <t>ВЛ-110кВ отп. на "Ортадересин" от ВЛ-110 кВ №105, в том числе:</t>
  </si>
  <si>
    <t>28.4.2.1</t>
  </si>
  <si>
    <t>Металлоконструкции к опоре ПБ 110.11 без лестниц оцинк.</t>
  </si>
  <si>
    <t>28.4.2.2</t>
  </si>
  <si>
    <t>28.4.3.</t>
  </si>
  <si>
    <t>ВЛ-110кВ №122 "Акчатау - Моинты", в том числе:</t>
  </si>
  <si>
    <t>28.4.3.1</t>
  </si>
  <si>
    <t>28.4.3.2</t>
  </si>
  <si>
    <t>28.4.3.3</t>
  </si>
  <si>
    <t>Гаситель вибрации ГПГ 1.6-11-450А/16-20</t>
  </si>
  <si>
    <t>28.4.4.</t>
  </si>
  <si>
    <t>ВЛ-110кВ №127 "Босага - Киик", в том числе:</t>
  </si>
  <si>
    <t>28.4.4.1</t>
  </si>
  <si>
    <t>28.4.4.2</t>
  </si>
  <si>
    <t>28.4.5.</t>
  </si>
  <si>
    <t>ВЛ-110кВ №124, в том числе:</t>
  </si>
  <si>
    <t>28.4.5.1</t>
  </si>
  <si>
    <t>№193 от 05.04.21 г.; №205 от 12.04.21 г.</t>
  </si>
  <si>
    <t>№204-июнь</t>
  </si>
  <si>
    <t>28.4.6.</t>
  </si>
  <si>
    <t>ВЛ-110кВ №120, в том числе:</t>
  </si>
  <si>
    <t>28.4.6.1</t>
  </si>
  <si>
    <t>Изолятор ПС-70</t>
  </si>
  <si>
    <t>28.5</t>
  </si>
  <si>
    <t>Материалы для замены ж/б опор на ВЛ-35 кВ, г.Жезказган,  в том числе:</t>
  </si>
  <si>
    <t>28.5.1</t>
  </si>
  <si>
    <t>ВЛ-35 кВ "Улытау - Коргасын", в том числе:</t>
  </si>
  <si>
    <t>28.5.1.1</t>
  </si>
  <si>
    <t>28.5.1.2</t>
  </si>
  <si>
    <t>28.5.1.3</t>
  </si>
  <si>
    <t>28.5.1.4</t>
  </si>
  <si>
    <t>28.5.2</t>
  </si>
  <si>
    <t>ВЛ-35 кВ "ГПП Никольская-Центральная", в том числе:</t>
  </si>
  <si>
    <t>28.5.2.1</t>
  </si>
  <si>
    <t xml:space="preserve">Провод АС-70 </t>
  </si>
  <si>
    <t>№174 от 01.04.21 г.</t>
  </si>
  <si>
    <t>№110-июнь</t>
  </si>
  <si>
    <t>28.5.2.2</t>
  </si>
  <si>
    <t>Грозозащитный трос С-35</t>
  </si>
  <si>
    <t>№300 от 05.05.21 г.</t>
  </si>
  <si>
    <t>28.5.3</t>
  </si>
  <si>
    <t>ВЛ-35 кВ "Центральная-Байконур", в том числе:</t>
  </si>
  <si>
    <t>28.5.3.1</t>
  </si>
  <si>
    <t>СВ 164-12 стойка ж/б вибрированная с/стойкая с гидроизоляцией</t>
  </si>
  <si>
    <t>28.5.3.2</t>
  </si>
  <si>
    <t>Металлоконструкции к опоре ПБ 35-1В без лестниц, оцинк.</t>
  </si>
  <si>
    <t>28.5.3.3</t>
  </si>
  <si>
    <t>28.5.3.4</t>
  </si>
  <si>
    <t>АР-7 анкерный ригель ж/б</t>
  </si>
  <si>
    <t>28.5.3.5</t>
  </si>
  <si>
    <t>Деталь крепления ригеля КР-7 оцинк.</t>
  </si>
  <si>
    <t>28.5.3.6</t>
  </si>
  <si>
    <t>СВ 164-2 стойка ж/б вибрированная с/стойкая с гидроизоляцией</t>
  </si>
  <si>
    <t>28.5.3.7</t>
  </si>
  <si>
    <t>Металлоконструкции к опоре УБ 35-1 в комплекте с оттяжками, клин-коушем, оцинк.</t>
  </si>
  <si>
    <t>28.5.3.8</t>
  </si>
  <si>
    <t>Анкер цилиндрический АЦ-1</t>
  </si>
  <si>
    <t>28.5.3.9</t>
  </si>
  <si>
    <t>U-образный болт АН-4</t>
  </si>
  <si>
    <t>28.5.3.10</t>
  </si>
  <si>
    <t>Узел крепления КГП-7-2В</t>
  </si>
  <si>
    <t>28.5.4</t>
  </si>
  <si>
    <t>ВЛ-35 кВ "Улытау-Сарлык", в том числе:</t>
  </si>
  <si>
    <t>28.5.4.1</t>
  </si>
  <si>
    <t xml:space="preserve"> СВ 164-12 стойка ж/б вибрированная с/стойкая с гидроизоляцией</t>
  </si>
  <si>
    <t>№309 от 12.05.21 г.</t>
  </si>
  <si>
    <t>№161-июнь</t>
  </si>
  <si>
    <t>28.5.4.2</t>
  </si>
  <si>
    <t>№293 от 30.04.21 г.</t>
  </si>
  <si>
    <t>28.5.4.3</t>
  </si>
  <si>
    <t>№308 от 12.05.21 г.</t>
  </si>
  <si>
    <t>28.5.4.4</t>
  </si>
  <si>
    <t>28.5.4.5</t>
  </si>
  <si>
    <t>28.5.4.6</t>
  </si>
  <si>
    <t>28.5.4.7</t>
  </si>
  <si>
    <t>28.5.5</t>
  </si>
  <si>
    <t>ВЛ-35 кВ "Алгабас-Урожайная", в том числе:</t>
  </si>
  <si>
    <t>28.5.5.1</t>
  </si>
  <si>
    <t>28.5.5.2</t>
  </si>
  <si>
    <t>28.5.5.3</t>
  </si>
  <si>
    <t>28.5.6</t>
  </si>
  <si>
    <t>ВЛ-35 кВ "Алгабас-Кара-кенгир", в том числе:</t>
  </si>
  <si>
    <t>28.5.6.1</t>
  </si>
  <si>
    <t>28.5.6.2</t>
  </si>
  <si>
    <t>28.5.6.3</t>
  </si>
  <si>
    <t>28.5.6.4</t>
  </si>
  <si>
    <t>28.5.6.5</t>
  </si>
  <si>
    <t>28.5.6.6</t>
  </si>
  <si>
    <t>28.5.6.7</t>
  </si>
  <si>
    <t>28.5.6.8</t>
  </si>
  <si>
    <t>28.5.6.9</t>
  </si>
  <si>
    <t>28.5.7</t>
  </si>
  <si>
    <t>ВЛ-35 кВ "Талап-Аккенсе", в том числе:</t>
  </si>
  <si>
    <t>28.5.7.1</t>
  </si>
  <si>
    <t>№159-июнь</t>
  </si>
  <si>
    <t>28.5.7.2</t>
  </si>
  <si>
    <t>28.5.7.3</t>
  </si>
  <si>
    <t>28.5.7.4</t>
  </si>
  <si>
    <t>28.5.7.5</t>
  </si>
  <si>
    <t>28.5.7.6</t>
  </si>
  <si>
    <t>28.5.7.7</t>
  </si>
  <si>
    <t>28.5.8</t>
  </si>
  <si>
    <t>ВЛ-35 кВ "Сарыкенгир-Алгабас", в том числе:</t>
  </si>
  <si>
    <t>28.5.8.1</t>
  </si>
  <si>
    <t>28.5.8.2</t>
  </si>
  <si>
    <t>28.5.8.3</t>
  </si>
  <si>
    <t>28.5.8.4</t>
  </si>
  <si>
    <t>28.5.8.5</t>
  </si>
  <si>
    <t>28.5.8.6</t>
  </si>
  <si>
    <t>28.5.8.7</t>
  </si>
  <si>
    <t>28.5.9</t>
  </si>
  <si>
    <t>ВЛ-35 кВ "Улытау-Кара-Кенгир", в том числе:</t>
  </si>
  <si>
    <t>28.5.9.1</t>
  </si>
  <si>
    <t>№160-июнь</t>
  </si>
  <si>
    <t>28.5.9.2</t>
  </si>
  <si>
    <t>28.5.9.3</t>
  </si>
  <si>
    <t>28.5.9.4</t>
  </si>
  <si>
    <t>28.5.9.5</t>
  </si>
  <si>
    <t>28.5.9.6</t>
  </si>
  <si>
    <t>28.5.9.7</t>
  </si>
  <si>
    <t>28.5.9.8</t>
  </si>
  <si>
    <t>28.5.9.9</t>
  </si>
  <si>
    <t>28.5.10</t>
  </si>
  <si>
    <t>ВЛ-35 кВ "Урожайная-Терсакан", в том числе:</t>
  </si>
  <si>
    <t>28.5.10.1</t>
  </si>
  <si>
    <t>28.5.10.2</t>
  </si>
  <si>
    <t>28.5.10.3</t>
  </si>
  <si>
    <t>28.5.10.4</t>
  </si>
  <si>
    <t>28.5.10.5</t>
  </si>
  <si>
    <t>28.5.10.6</t>
  </si>
  <si>
    <t>28.5.10.7</t>
  </si>
  <si>
    <t>28.5.11</t>
  </si>
  <si>
    <t>ВЛ-35 кВ "Коргасын-Терсакан", в том числе:</t>
  </si>
  <si>
    <t>28.5.11.1</t>
  </si>
  <si>
    <t>28.5.11.2</t>
  </si>
  <si>
    <t>28.5.11.3</t>
  </si>
  <si>
    <t>28.5.11.4</t>
  </si>
  <si>
    <t>28.5.11.5</t>
  </si>
  <si>
    <t>28.5.11.6</t>
  </si>
  <si>
    <t>28.5.11.7</t>
  </si>
  <si>
    <t>28.5.12</t>
  </si>
  <si>
    <t>ВЛ-35 кВ "ЖТЭЦ-Талап", в том числе:</t>
  </si>
  <si>
    <t>28.5.12.1</t>
  </si>
  <si>
    <t>№324 от 26.05.21 г.</t>
  </si>
  <si>
    <t xml:space="preserve">№158-июнь, </t>
  </si>
  <si>
    <t>28.5.12.2</t>
  </si>
  <si>
    <t>28.5.12.3</t>
  </si>
  <si>
    <t>№158-июнь</t>
  </si>
  <si>
    <t>28.5.12.4</t>
  </si>
  <si>
    <t>28.5.12.5</t>
  </si>
  <si>
    <t>28.5.13</t>
  </si>
  <si>
    <t>ВЛ-35 кВ "Актас-Байконур", в том числе:</t>
  </si>
  <si>
    <t>28.5.13.1</t>
  </si>
  <si>
    <t>28.5.13.2</t>
  </si>
  <si>
    <t>28.5.13.3</t>
  </si>
  <si>
    <t>28.5.13.4</t>
  </si>
  <si>
    <t>28.5.13.5</t>
  </si>
  <si>
    <t>28.5.13.6</t>
  </si>
  <si>
    <t>28.5.13.7</t>
  </si>
  <si>
    <t>28.5.14</t>
  </si>
  <si>
    <t>ВЛ-35 кВ "Байконур-Сатпаево", в том числе:</t>
  </si>
  <si>
    <t>28.5.14.1</t>
  </si>
  <si>
    <t>28.5.14.2</t>
  </si>
  <si>
    <t>28.5.14.3</t>
  </si>
  <si>
    <t>28.5.14.4</t>
  </si>
  <si>
    <t>28.5.14.5</t>
  </si>
  <si>
    <t>28.5.14.6</t>
  </si>
  <si>
    <t>28.5.14.7</t>
  </si>
  <si>
    <t>28.5.14.8</t>
  </si>
  <si>
    <t>28.5.14.9</t>
  </si>
  <si>
    <t>28.5.14.10</t>
  </si>
  <si>
    <t>28.5.15</t>
  </si>
  <si>
    <t>ВЛ-35 кВ "Жайрем-Женис", в том числе:</t>
  </si>
  <si>
    <t>28.5.15.1</t>
  </si>
  <si>
    <t>28.5.15.2</t>
  </si>
  <si>
    <t>28.5.15.3</t>
  </si>
  <si>
    <t>28.5.15.4</t>
  </si>
  <si>
    <t>Соединитель СОАС-70</t>
  </si>
  <si>
    <t>28.5.15.5</t>
  </si>
  <si>
    <t>28.5.15.6</t>
  </si>
  <si>
    <t>28.5.15.7</t>
  </si>
  <si>
    <t>Зажим серьга СР-7-16</t>
  </si>
  <si>
    <t>28.5.16</t>
  </si>
  <si>
    <t>ВЛ-35 кВ "Жайрем-Кенжебай", в том числе:</t>
  </si>
  <si>
    <t>28.5.16.1</t>
  </si>
  <si>
    <t>28.5.16.2</t>
  </si>
  <si>
    <t>28.5.17</t>
  </si>
  <si>
    <t>ВЛ-35 кВ "Жана Арка-Дружба", в том числе:</t>
  </si>
  <si>
    <t>28.5.17.1</t>
  </si>
  <si>
    <t>28.5.17.2</t>
  </si>
  <si>
    <t>28.5.17.3</t>
  </si>
  <si>
    <t>28.5.17.4</t>
  </si>
  <si>
    <t>28.5.17.5</t>
  </si>
  <si>
    <t>Ушко однолапчатое У 1-7-16</t>
  </si>
  <si>
    <t>28.5.17.6</t>
  </si>
  <si>
    <t>Зажим ПГН 2-6</t>
  </si>
  <si>
    <t>28.5.17.7</t>
  </si>
  <si>
    <t>Гасители вибрации ГПГ-0,8-9,1-350А/10-13</t>
  </si>
  <si>
    <t>28.5.17.8</t>
  </si>
  <si>
    <t>Изоляторы ПС-70</t>
  </si>
  <si>
    <t>28.5.17.9</t>
  </si>
  <si>
    <t>28.5.18</t>
  </si>
  <si>
    <t>ВЛ-35 кВ "Дарья-Кр.Поляна", в том числе:</t>
  </si>
  <si>
    <t>28.5.18.1</t>
  </si>
  <si>
    <t>28.5.18.2</t>
  </si>
  <si>
    <t>28.5.18.3</t>
  </si>
  <si>
    <t>28.5.18.4</t>
  </si>
  <si>
    <t>28.5.18.5</t>
  </si>
  <si>
    <t>28.5.18.6</t>
  </si>
  <si>
    <t>28.5.19</t>
  </si>
  <si>
    <t>ВЛ-35 кВ "Жана Арка-Интумак", в том числе:</t>
  </si>
  <si>
    <t>28.5.19.1</t>
  </si>
  <si>
    <t>28.5.19.2</t>
  </si>
  <si>
    <t>28.5.19.3</t>
  </si>
  <si>
    <t>28.5.19.4</t>
  </si>
  <si>
    <t>28.5.19.5</t>
  </si>
  <si>
    <t>28.5.19.6</t>
  </si>
  <si>
    <t>28.5.19.7</t>
  </si>
  <si>
    <t xml:space="preserve">Провод АС-50 </t>
  </si>
  <si>
    <t>28.5.19.8</t>
  </si>
  <si>
    <t>Соединитель СОАС-50</t>
  </si>
  <si>
    <t>28.5.19.9</t>
  </si>
  <si>
    <t>28.5.19.10</t>
  </si>
  <si>
    <t>28.5.19.11</t>
  </si>
  <si>
    <t>28.5.20</t>
  </si>
  <si>
    <t>ВЛ-35 кВ "Клыч-Актау", в том числе:</t>
  </si>
  <si>
    <t>28.5.20.1</t>
  </si>
  <si>
    <t>28.5.20.2</t>
  </si>
  <si>
    <t>28.5.20.3</t>
  </si>
  <si>
    <t>28.5.20.4</t>
  </si>
  <si>
    <t>28.5.20.5</t>
  </si>
  <si>
    <t>28.5.21</t>
  </si>
  <si>
    <t>ВЛ-35 кВ "Жайрем-Берлистык", в том числе:</t>
  </si>
  <si>
    <t>28.5.21.1</t>
  </si>
  <si>
    <t>28.5.21.2</t>
  </si>
  <si>
    <t>28.5.21.3</t>
  </si>
  <si>
    <t>28.5.21.4</t>
  </si>
  <si>
    <t>28.5.21.5</t>
  </si>
  <si>
    <t>28.5.21.6</t>
  </si>
  <si>
    <t>28.5.21.7</t>
  </si>
  <si>
    <t>28.5.21.8</t>
  </si>
  <si>
    <t>28.5.22</t>
  </si>
  <si>
    <t>ВЛ-35 кВ "Жайрем-Тузкольский водозабор", в том числе:</t>
  </si>
  <si>
    <t>28.5.22.1</t>
  </si>
  <si>
    <t>Цемент М-400</t>
  </si>
  <si>
    <t>28.5.23</t>
  </si>
  <si>
    <t>ВЛ-6 кВ яч.№44 "3-й подъём" от ПС-220/35/6кВ "Жайрем", в том числе:</t>
  </si>
  <si>
    <t>28.5.23.1</t>
  </si>
  <si>
    <t>СВ-105-3,5 стойка ж/б вибрированная с/стойкая с гидроизоляцией</t>
  </si>
  <si>
    <t>№270 от 27.04.21 г.</t>
  </si>
  <si>
    <t>№169-июнь</t>
  </si>
  <si>
    <t>28.5.23.2</t>
  </si>
  <si>
    <t>Траверса ТМ-1</t>
  </si>
  <si>
    <t>№321 от 25.05.21 г.</t>
  </si>
  <si>
    <t>28.5.23.3</t>
  </si>
  <si>
    <t>Изоляторы ШС-10</t>
  </si>
  <si>
    <t>№192 от 05.04.21 г.</t>
  </si>
  <si>
    <t>28.5.23.4</t>
  </si>
  <si>
    <t>Полиэтиленовые колпачки К-7</t>
  </si>
  <si>
    <t>№281 от 29.04.21 г.</t>
  </si>
  <si>
    <t>28.5.24</t>
  </si>
  <si>
    <t>ВЛ-6 кВ яч.№18 "3-й подъём" от ПС-220/35/6кВ "Жайрем", в том числе:</t>
  </si>
  <si>
    <t>28.5.24.1</t>
  </si>
  <si>
    <t>№168-июнь</t>
  </si>
  <si>
    <t>28.5.24.2</t>
  </si>
  <si>
    <t>28.5.24.3</t>
  </si>
  <si>
    <t>28.5.24.4</t>
  </si>
  <si>
    <t>28.5.25</t>
  </si>
  <si>
    <t>ВЛ-6 кВ яч.№34 "Склад ВВ" от ПС-220/35/6кВ "Жайрем", в том числе:</t>
  </si>
  <si>
    <t>28.5.25.1</t>
  </si>
  <si>
    <t>№167-июнь</t>
  </si>
  <si>
    <t>28.5.25.2</t>
  </si>
  <si>
    <t>28.5.25.3</t>
  </si>
  <si>
    <t>28.5.25.4</t>
  </si>
  <si>
    <t>28.5.26</t>
  </si>
  <si>
    <t>ВЛ-10 кВ яч.№18 "РРЛ" от ПС-35/10кВ "Кызыл-Жар", в том числе:</t>
  </si>
  <si>
    <t>28.5.26.1</t>
  </si>
  <si>
    <t>28.5.26.2</t>
  </si>
  <si>
    <t>28.5.26.3</t>
  </si>
  <si>
    <t>28.5.26.4</t>
  </si>
  <si>
    <t>28.5.27</t>
  </si>
  <si>
    <t>ВЛ-6 кВ яч.№5 "Совхоз" от ПС-35/6кВ "Клыч", в том числе:</t>
  </si>
  <si>
    <t>28.5.27.1</t>
  </si>
  <si>
    <t>№170-июнь</t>
  </si>
  <si>
    <t>28.5.27.2</t>
  </si>
  <si>
    <t>28.5.27.3</t>
  </si>
  <si>
    <t>№194 от 05.04.21 г.</t>
  </si>
  <si>
    <t>28.5.27.4</t>
  </si>
  <si>
    <t>28.5.27.7</t>
  </si>
  <si>
    <t>Сталь угловая 50х50 мм</t>
  </si>
  <si>
    <t>№159 от 26.03.21 г.</t>
  </si>
  <si>
    <t>28.5.27.8</t>
  </si>
  <si>
    <t>28.5.27.10</t>
  </si>
  <si>
    <t>Узел крепления КГП-7-1</t>
  </si>
  <si>
    <t>№208 от 23.04.21 г.</t>
  </si>
  <si>
    <t>28.6</t>
  </si>
  <si>
    <t>Материалы для замены ж/б опор на ВЛ-35 кВ, г.Балхаш,  в том числе:</t>
  </si>
  <si>
    <t>28.6.1.</t>
  </si>
  <si>
    <t>ВЛ-35 кВ №44, в том числе:</t>
  </si>
  <si>
    <t>28.6.1.1</t>
  </si>
  <si>
    <t>28.6.1.2</t>
  </si>
  <si>
    <t>28.6.1.3</t>
  </si>
  <si>
    <t>28.6.1.4</t>
  </si>
  <si>
    <t>28.6.1.5</t>
  </si>
  <si>
    <t>Полимеронуретановая спецэмаль для защиты металла износостойкая чёрная</t>
  </si>
  <si>
    <t>кг</t>
  </si>
  <si>
    <t>28.6.1.6</t>
  </si>
  <si>
    <t>28.6.1.7</t>
  </si>
  <si>
    <t>28.6.1.8</t>
  </si>
  <si>
    <t>Ушко однолапчатое У -1-7-16</t>
  </si>
  <si>
    <t>28.6.1.9</t>
  </si>
  <si>
    <t>28.6.1.10</t>
  </si>
  <si>
    <t>Поддерживающий зажим ПГН -2-6</t>
  </si>
  <si>
    <t>28.6.1.11</t>
  </si>
  <si>
    <t>Зажим натяжной НБ-2-6</t>
  </si>
  <si>
    <t>28.6.1.12</t>
  </si>
  <si>
    <t>28.6.1.13</t>
  </si>
  <si>
    <t>Разрядник РТФ-35-1/5-У-1</t>
  </si>
  <si>
    <t>28.6.1.14</t>
  </si>
  <si>
    <t>28.6.1.16</t>
  </si>
  <si>
    <t>28.6.1.18</t>
  </si>
  <si>
    <t>28.6.2.</t>
  </si>
  <si>
    <t>ВЛ-35 кВ №49, в том числе:</t>
  </si>
  <si>
    <t>28.6.2.1</t>
  </si>
  <si>
    <t>28.6.2.2</t>
  </si>
  <si>
    <t>28.6.2.3</t>
  </si>
  <si>
    <t>28.6.2.4</t>
  </si>
  <si>
    <t>28.6.3.</t>
  </si>
  <si>
    <t>ВЛ-35 кВ №82, в том числе:</t>
  </si>
  <si>
    <t>28.6.3.1</t>
  </si>
  <si>
    <t>№451 от 29.06.21 г.</t>
  </si>
  <si>
    <t>№203-июнь</t>
  </si>
  <si>
    <t>28.6.3.2</t>
  </si>
  <si>
    <t>комп</t>
  </si>
  <si>
    <t>№323 от 25.05.21 г.; №321 от 25.05.21 г.</t>
  </si>
  <si>
    <t>28.6.3.3</t>
  </si>
  <si>
    <t>№291 от 29.04.21 г.</t>
  </si>
  <si>
    <t>28.6.3.4</t>
  </si>
  <si>
    <t>2.6.4.</t>
  </si>
  <si>
    <t>ВЛ-35 кВ №63, в том числе:</t>
  </si>
  <si>
    <t>28.6.4.1</t>
  </si>
  <si>
    <t>28.6.4.2</t>
  </si>
  <si>
    <t>28.6.4.3</t>
  </si>
  <si>
    <t>28.6.4.4</t>
  </si>
  <si>
    <t>2.6.5.</t>
  </si>
  <si>
    <t>ВЛ-35 кВ №64, в том числе:</t>
  </si>
  <si>
    <t>28.6.5.1</t>
  </si>
  <si>
    <t>28.7</t>
  </si>
  <si>
    <t>Материалы для замены ж/б опор на ВЛ- 0,4 кВ, г.Жезказган:</t>
  </si>
  <si>
    <t>28.7.1</t>
  </si>
  <si>
    <t>ВЛ-0,4 кВ пос.Кенгир, в том числе:</t>
  </si>
  <si>
    <t>28.7.1.1</t>
  </si>
  <si>
    <r>
      <t xml:space="preserve">СВ 105-3,5 стойка ж/б вибрированная с/стойкая с гидроизоляцией </t>
    </r>
    <r>
      <rPr>
        <sz val="14"/>
        <color rgb="FFFF0000"/>
        <rFont val="Times New Roman"/>
        <family val="1"/>
        <charset val="204"/>
      </rPr>
      <t>(было 60 шт)</t>
    </r>
  </si>
  <si>
    <t>№265 от 26.04.21 г.</t>
  </si>
  <si>
    <t xml:space="preserve">№164-июнь, </t>
  </si>
  <si>
    <t>28.7.1.2</t>
  </si>
  <si>
    <t>СИП 5 4х35</t>
  </si>
  <si>
    <t>м</t>
  </si>
  <si>
    <t>№179 от 29.03.21 г.</t>
  </si>
  <si>
    <t>28.7.1.3</t>
  </si>
  <si>
    <t>Зажим анкерный ЗА-2</t>
  </si>
  <si>
    <t>№380 от 03.06.21 г.</t>
  </si>
  <si>
    <t>28.7.1.4</t>
  </si>
  <si>
    <t>Зажим поддерживающий SO 270</t>
  </si>
  <si>
    <t>28.7.1.5</t>
  </si>
  <si>
    <t>Зажим прокалывающий SLIP 12.1</t>
  </si>
  <si>
    <t>28.7.1.7</t>
  </si>
  <si>
    <t>Сталь полосовая 40х4 мм, было 0,056</t>
  </si>
  <si>
    <t xml:space="preserve">тн </t>
  </si>
  <si>
    <t>28.7.1.8</t>
  </si>
  <si>
    <t>Крюк КН-18</t>
  </si>
  <si>
    <t>28.7.1.9</t>
  </si>
  <si>
    <t>Электрод d 3 мм Китай</t>
  </si>
  <si>
    <t>28.7.1.10</t>
  </si>
  <si>
    <t>Краска черная НЦ</t>
  </si>
  <si>
    <t>28.7.1.11</t>
  </si>
  <si>
    <t>Растворитель 647</t>
  </si>
  <si>
    <t>л</t>
  </si>
  <si>
    <t>28.7.1.12</t>
  </si>
  <si>
    <t>Кронштейн У-1, было 17</t>
  </si>
  <si>
    <t>28.7.2</t>
  </si>
  <si>
    <t>ВЛ-0,4 кВ пос.Талап, в том числе:</t>
  </si>
  <si>
    <t>28.7.2.1</t>
  </si>
  <si>
    <t>СВ 105-3,5 стойка ж/б вибрированная с/стойкая с гидроизоляцией</t>
  </si>
  <si>
    <t>28.7.2.2</t>
  </si>
  <si>
    <t>28.7.2.3</t>
  </si>
  <si>
    <t>28.7.2.4</t>
  </si>
  <si>
    <t>28.7.2.5</t>
  </si>
  <si>
    <t>28.7.2.7</t>
  </si>
  <si>
    <t>Сталь полосовая 40х4 мм</t>
  </si>
  <si>
    <t>28.7.2.8</t>
  </si>
  <si>
    <t>28.7.2.9</t>
  </si>
  <si>
    <t>28.7.2.10</t>
  </si>
  <si>
    <t>28.7.2.11</t>
  </si>
  <si>
    <t>28.7.2.12</t>
  </si>
  <si>
    <t>Кронштейн У-1</t>
  </si>
  <si>
    <t>28.8</t>
  </si>
  <si>
    <t>Материалы для замены КЛ-10 кВ распред.сетей г.Приозёрск, в том числе:</t>
  </si>
  <si>
    <t>28.8.1</t>
  </si>
  <si>
    <t>Кабель АСБЛ-3х120</t>
  </si>
  <si>
    <t>№264 от 26.04.21 г.</t>
  </si>
  <si>
    <t>28.8.3</t>
  </si>
  <si>
    <t xml:space="preserve">Концевая  муфта 10 КВТп-3х70-120              </t>
  </si>
  <si>
    <t>28.8.4</t>
  </si>
  <si>
    <t>Гильзы ГА-120мм</t>
  </si>
  <si>
    <t>28.8.7</t>
  </si>
  <si>
    <t>Труба  асбестовая ф100мм</t>
  </si>
  <si>
    <t>№296 от 04.05.21 г.</t>
  </si>
  <si>
    <t>Строительные материалы для ремонта помещений зданий ремонтно-производственной базы филиала "Каражальский РЭС", ПС-220/35/6 кВ "Жайрем", ПС-220/35/10 кВ "Жана-Арка"</t>
  </si>
  <si>
    <t>г.Каражал, Жана-Аркинский район</t>
  </si>
  <si>
    <t>Капитальный ремонт асфальто-бетонного покрытия, в том числе:</t>
  </si>
  <si>
    <t>м2</t>
  </si>
  <si>
    <t>30.1</t>
  </si>
  <si>
    <t>Капитальный ремонт асфальто-бетонного покрытия части территории площадки проездов базы РПБ, г.Жезказган, подрядным способом</t>
  </si>
  <si>
    <t>30.2</t>
  </si>
  <si>
    <t>Капитальный ремонт асфальто-бетонного покрытия территории РПБ филиала "ЦРЭС" п.Кенгир, подрядным спсобом</t>
  </si>
  <si>
    <t>услуги по передаче и распределению электроэнергии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</si>
</sst>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р_."/>
    <numFmt numFmtId="166" formatCode="#,##0.00\ _₽"/>
    <numFmt numFmtId="167" formatCode="0.000"/>
    <numFmt numFmtId="168" formatCode="#,##0_р_.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2" fillId="0" borderId="0"/>
  </cellStyleXfs>
  <cellXfs count="14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5" fillId="0" borderId="0" xfId="1" applyFont="1" applyFill="1"/>
    <xf numFmtId="0" fontId="3" fillId="0" borderId="0" xfId="1" applyFont="1" applyFill="1" applyAlignment="1">
      <alignment horizontal="left" vertical="center"/>
    </xf>
    <xf numFmtId="1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left"/>
    </xf>
    <xf numFmtId="4" fontId="5" fillId="0" borderId="0" xfId="1" applyNumberFormat="1" applyFont="1" applyFill="1"/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/>
    <xf numFmtId="0" fontId="6" fillId="0" borderId="1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/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9" fillId="0" borderId="1" xfId="1" applyFont="1" applyFill="1" applyBorder="1"/>
    <xf numFmtId="1" fontId="9" fillId="0" borderId="1" xfId="1" applyNumberFormat="1" applyFont="1" applyFill="1" applyBorder="1"/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2" fontId="3" fillId="0" borderId="1" xfId="1" applyNumberFormat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/>
    <xf numFmtId="2" fontId="2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wrapText="1"/>
    </xf>
    <xf numFmtId="49" fontId="3" fillId="0" borderId="5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 wrapText="1"/>
    </xf>
    <xf numFmtId="165" fontId="9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13" fillId="0" borderId="0" xfId="1" applyFont="1" applyFill="1" applyAlignment="1">
      <alignment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/>
    </xf>
    <xf numFmtId="0" fontId="13" fillId="0" borderId="1" xfId="1" applyFont="1" applyFill="1" applyBorder="1"/>
    <xf numFmtId="0" fontId="14" fillId="0" borderId="1" xfId="1" applyFont="1" applyFill="1" applyBorder="1"/>
    <xf numFmtId="0" fontId="15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17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168" fontId="3" fillId="0" borderId="1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1" fontId="5" fillId="0" borderId="0" xfId="1" applyNumberFormat="1" applyFont="1" applyFill="1"/>
    <xf numFmtId="164" fontId="5" fillId="0" borderId="0" xfId="1" applyNumberFormat="1" applyFont="1" applyFill="1"/>
    <xf numFmtId="0" fontId="4" fillId="0" borderId="0" xfId="1" applyFont="1" applyFill="1"/>
  </cellXfs>
  <cellStyles count="4">
    <cellStyle name="Обычный" xfId="0" builtinId="0"/>
    <cellStyle name="Обычный 10" xfId="3" xr:uid="{2BC40027-A5BB-4D34-9577-B5B6DC4913B1}"/>
    <cellStyle name="Обычный 2" xfId="1" xr:uid="{5013A608-E434-4173-81A7-59A41EC4F1CF}"/>
    <cellStyle name="Обычный 3" xfId="2" xr:uid="{34ED2F5B-1575-4732-8E32-65C9BF6CB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F3AC-529D-4EED-8721-4E17EC33311A}">
  <dimension ref="A1:O482"/>
  <sheetViews>
    <sheetView tabSelected="1" topLeftCell="A43" zoomScale="85" zoomScaleNormal="85" workbookViewId="0">
      <selection activeCell="Q28" sqref="Q28"/>
    </sheetView>
  </sheetViews>
  <sheetFormatPr defaultRowHeight="16.5" x14ac:dyDescent="0.25"/>
  <cols>
    <col min="1" max="1" width="10.28515625" style="138" customWidth="1"/>
    <col min="2" max="2" width="47.42578125" style="2" customWidth="1"/>
    <col min="3" max="3" width="8.7109375" style="2" customWidth="1"/>
    <col min="4" max="4" width="10.5703125" style="2" customWidth="1"/>
    <col min="5" max="5" width="19.140625" style="2" customWidth="1"/>
    <col min="6" max="6" width="9.5703125" style="139" customWidth="1"/>
    <col min="7" max="7" width="18.42578125" style="140" customWidth="1"/>
    <col min="8" max="8" width="0.140625" style="141" customWidth="1"/>
    <col min="9" max="9" width="12.7109375" style="141" customWidth="1"/>
    <col min="10" max="10" width="19.5703125" style="2" customWidth="1"/>
    <col min="11" max="11" width="21.7109375" style="2" customWidth="1"/>
    <col min="12" max="12" width="30.42578125" style="2" customWidth="1"/>
    <col min="13" max="16384" width="9.140625" style="2"/>
  </cols>
  <sheetData>
    <row r="1" spans="1:12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2" ht="18.75" x14ac:dyDescent="0.25">
      <c r="A3" s="1" t="s">
        <v>819</v>
      </c>
      <c r="B3" s="1"/>
      <c r="C3" s="1"/>
      <c r="D3" s="1"/>
      <c r="E3" s="1"/>
      <c r="F3" s="1"/>
      <c r="G3" s="1"/>
      <c r="H3" s="1"/>
      <c r="I3" s="1"/>
      <c r="J3" s="1"/>
    </row>
    <row r="4" spans="1:12" ht="18.75" x14ac:dyDescent="0.25">
      <c r="A4" s="2"/>
      <c r="C4" s="3"/>
      <c r="D4" s="3"/>
      <c r="E4" s="3"/>
      <c r="F4" s="4"/>
      <c r="G4" s="5"/>
      <c r="H4" s="6"/>
      <c r="I4" s="6"/>
      <c r="L4" s="7"/>
    </row>
    <row r="5" spans="1:12" ht="18.75" customHeight="1" x14ac:dyDescent="0.3">
      <c r="A5" s="8" t="s">
        <v>2</v>
      </c>
      <c r="B5" s="9" t="s">
        <v>3</v>
      </c>
      <c r="C5" s="9" t="s">
        <v>4</v>
      </c>
      <c r="D5" s="10" t="s">
        <v>5</v>
      </c>
      <c r="E5" s="11"/>
      <c r="F5" s="12" t="s">
        <v>6</v>
      </c>
      <c r="G5" s="13"/>
      <c r="H5" s="13"/>
      <c r="I5" s="14"/>
      <c r="J5" s="15" t="s">
        <v>7</v>
      </c>
    </row>
    <row r="6" spans="1:12" ht="64.5" customHeight="1" x14ac:dyDescent="0.25">
      <c r="A6" s="8"/>
      <c r="B6" s="9"/>
      <c r="C6" s="9"/>
      <c r="D6" s="16" t="s">
        <v>8</v>
      </c>
      <c r="E6" s="17" t="s">
        <v>9</v>
      </c>
      <c r="F6" s="18" t="s">
        <v>8</v>
      </c>
      <c r="G6" s="19" t="s">
        <v>10</v>
      </c>
      <c r="H6" s="17" t="s">
        <v>11</v>
      </c>
      <c r="I6" s="17" t="s">
        <v>12</v>
      </c>
      <c r="J6" s="15"/>
    </row>
    <row r="7" spans="1:12" ht="18.75" x14ac:dyDescent="0.25">
      <c r="A7" s="20" t="s">
        <v>13</v>
      </c>
      <c r="B7" s="17">
        <v>2</v>
      </c>
      <c r="C7" s="17">
        <v>3</v>
      </c>
      <c r="D7" s="17">
        <v>4</v>
      </c>
      <c r="E7" s="17">
        <v>5</v>
      </c>
      <c r="F7" s="21">
        <v>6</v>
      </c>
      <c r="G7" s="22">
        <v>7</v>
      </c>
      <c r="H7" s="23">
        <v>11</v>
      </c>
      <c r="I7" s="23">
        <v>8</v>
      </c>
      <c r="J7" s="24">
        <v>9</v>
      </c>
    </row>
    <row r="8" spans="1:12" ht="37.5" x14ac:dyDescent="0.25">
      <c r="A8" s="25"/>
      <c r="B8" s="16" t="s">
        <v>14</v>
      </c>
      <c r="C8" s="16"/>
      <c r="D8" s="16"/>
      <c r="E8" s="26">
        <v>2994992.5431656959</v>
      </c>
      <c r="F8" s="18"/>
      <c r="G8" s="19">
        <f>G9+G48</f>
        <v>330388.81599999999</v>
      </c>
      <c r="H8" s="27"/>
      <c r="I8" s="27"/>
      <c r="J8" s="27"/>
    </row>
    <row r="9" spans="1:12" ht="56.25" x14ac:dyDescent="0.25">
      <c r="A9" s="20"/>
      <c r="B9" s="28" t="s">
        <v>15</v>
      </c>
      <c r="C9" s="17"/>
      <c r="D9" s="17"/>
      <c r="E9" s="29">
        <v>1980589.1324642855</v>
      </c>
      <c r="F9" s="21"/>
      <c r="G9" s="29">
        <f>G10+G34+G35+G36+G37</f>
        <v>157171.94699999999</v>
      </c>
      <c r="H9" s="17"/>
      <c r="I9" s="17"/>
      <c r="J9" s="27"/>
    </row>
    <row r="10" spans="1:12" ht="37.5" x14ac:dyDescent="0.25">
      <c r="A10" s="20">
        <v>1</v>
      </c>
      <c r="B10" s="30" t="s">
        <v>16</v>
      </c>
      <c r="C10" s="17"/>
      <c r="D10" s="17"/>
      <c r="E10" s="29">
        <v>1637592.4253214283</v>
      </c>
      <c r="F10" s="21"/>
      <c r="G10" s="19">
        <f>G11+G12+G13+G14+G15+G16+G17+G18+G19+G20+G21+G22+G23+G24+G25+G26+G27+G28+G29+G30</f>
        <v>1084.999</v>
      </c>
      <c r="H10" s="17"/>
      <c r="I10" s="17"/>
      <c r="J10" s="27"/>
    </row>
    <row r="11" spans="1:12" ht="225" x14ac:dyDescent="0.25">
      <c r="A11" s="31" t="s">
        <v>17</v>
      </c>
      <c r="B11" s="32" t="s">
        <v>18</v>
      </c>
      <c r="C11" s="33" t="s">
        <v>19</v>
      </c>
      <c r="D11" s="33">
        <v>1</v>
      </c>
      <c r="E11" s="34">
        <v>29298.854651785714</v>
      </c>
      <c r="F11" s="35"/>
      <c r="G11" s="36"/>
      <c r="H11" s="37"/>
      <c r="I11" s="37"/>
      <c r="J11" s="27"/>
    </row>
    <row r="12" spans="1:12" ht="225" x14ac:dyDescent="0.25">
      <c r="A12" s="31" t="s">
        <v>20</v>
      </c>
      <c r="B12" s="38" t="s">
        <v>21</v>
      </c>
      <c r="C12" s="39" t="s">
        <v>19</v>
      </c>
      <c r="D12" s="39">
        <v>1</v>
      </c>
      <c r="E12" s="34">
        <v>45738.876196428573</v>
      </c>
      <c r="F12" s="35"/>
      <c r="G12" s="40"/>
      <c r="H12" s="37"/>
      <c r="I12" s="37"/>
      <c r="J12" s="27"/>
    </row>
    <row r="13" spans="1:12" ht="37.5" x14ac:dyDescent="0.25">
      <c r="A13" s="31" t="s">
        <v>22</v>
      </c>
      <c r="B13" s="41" t="s">
        <v>23</v>
      </c>
      <c r="C13" s="33" t="s">
        <v>19</v>
      </c>
      <c r="D13" s="33">
        <v>1</v>
      </c>
      <c r="E13" s="34">
        <v>55249.268767857138</v>
      </c>
      <c r="F13" s="35"/>
      <c r="G13" s="36"/>
      <c r="H13" s="37"/>
      <c r="I13" s="37"/>
      <c r="J13" s="27" t="s">
        <v>24</v>
      </c>
    </row>
    <row r="14" spans="1:12" ht="56.25" x14ac:dyDescent="0.25">
      <c r="A14" s="31" t="s">
        <v>25</v>
      </c>
      <c r="B14" s="41" t="s">
        <v>26</v>
      </c>
      <c r="C14" s="33" t="s">
        <v>19</v>
      </c>
      <c r="D14" s="33">
        <v>1</v>
      </c>
      <c r="E14" s="34">
        <v>2220.6888928571429</v>
      </c>
      <c r="F14" s="35"/>
      <c r="G14" s="36"/>
      <c r="H14" s="37"/>
      <c r="I14" s="37"/>
      <c r="J14" s="27" t="s">
        <v>24</v>
      </c>
    </row>
    <row r="15" spans="1:12" ht="37.5" x14ac:dyDescent="0.25">
      <c r="A15" s="31" t="s">
        <v>27</v>
      </c>
      <c r="B15" s="41" t="s">
        <v>28</v>
      </c>
      <c r="C15" s="33" t="s">
        <v>19</v>
      </c>
      <c r="D15" s="33">
        <v>1</v>
      </c>
      <c r="E15" s="34">
        <v>196824.81392857141</v>
      </c>
      <c r="F15" s="35"/>
      <c r="G15" s="36"/>
      <c r="H15" s="37"/>
      <c r="I15" s="37"/>
      <c r="J15" s="27" t="s">
        <v>29</v>
      </c>
    </row>
    <row r="16" spans="1:12" ht="37.5" x14ac:dyDescent="0.25">
      <c r="A16" s="31" t="s">
        <v>30</v>
      </c>
      <c r="B16" s="41" t="s">
        <v>31</v>
      </c>
      <c r="C16" s="33" t="s">
        <v>19</v>
      </c>
      <c r="D16" s="33">
        <v>1</v>
      </c>
      <c r="E16" s="34">
        <v>5083.4815446428565</v>
      </c>
      <c r="F16" s="35"/>
      <c r="G16" s="36"/>
      <c r="H16" s="42"/>
      <c r="I16" s="42"/>
      <c r="J16" s="27" t="s">
        <v>32</v>
      </c>
    </row>
    <row r="17" spans="1:10" ht="37.5" x14ac:dyDescent="0.25">
      <c r="A17" s="31" t="s">
        <v>33</v>
      </c>
      <c r="B17" s="41" t="s">
        <v>34</v>
      </c>
      <c r="C17" s="33" t="s">
        <v>19</v>
      </c>
      <c r="D17" s="33">
        <v>1</v>
      </c>
      <c r="E17" s="34">
        <v>5083.4815446428565</v>
      </c>
      <c r="F17" s="35"/>
      <c r="G17" s="36"/>
      <c r="H17" s="42"/>
      <c r="I17" s="42"/>
      <c r="J17" s="27" t="s">
        <v>29</v>
      </c>
    </row>
    <row r="18" spans="1:10" ht="45.75" customHeight="1" x14ac:dyDescent="0.25">
      <c r="A18" s="31" t="s">
        <v>35</v>
      </c>
      <c r="B18" s="38" t="s">
        <v>36</v>
      </c>
      <c r="C18" s="39" t="s">
        <v>19</v>
      </c>
      <c r="D18" s="39">
        <v>1</v>
      </c>
      <c r="E18" s="34">
        <v>305724.98140178568</v>
      </c>
      <c r="F18" s="35"/>
      <c r="G18" s="43"/>
      <c r="H18" s="37"/>
      <c r="I18" s="37"/>
      <c r="J18" s="44" t="s">
        <v>37</v>
      </c>
    </row>
    <row r="19" spans="1:10" ht="37.5" x14ac:dyDescent="0.25">
      <c r="A19" s="31" t="s">
        <v>38</v>
      </c>
      <c r="B19" s="38" t="s">
        <v>39</v>
      </c>
      <c r="C19" s="39" t="s">
        <v>19</v>
      </c>
      <c r="D19" s="33">
        <v>1</v>
      </c>
      <c r="E19" s="34">
        <v>707821.86921428563</v>
      </c>
      <c r="F19" s="35"/>
      <c r="G19" s="36"/>
      <c r="H19" s="37"/>
      <c r="I19" s="37"/>
      <c r="J19" s="27" t="s">
        <v>40</v>
      </c>
    </row>
    <row r="20" spans="1:10" ht="37.5" x14ac:dyDescent="0.25">
      <c r="A20" s="31" t="s">
        <v>41</v>
      </c>
      <c r="B20" s="38" t="s">
        <v>42</v>
      </c>
      <c r="C20" s="39" t="s">
        <v>43</v>
      </c>
      <c r="D20" s="33">
        <v>1</v>
      </c>
      <c r="E20" s="34">
        <v>4425</v>
      </c>
      <c r="F20" s="35"/>
      <c r="G20" s="36"/>
      <c r="H20" s="42"/>
      <c r="I20" s="37"/>
      <c r="J20" s="27"/>
    </row>
    <row r="21" spans="1:10" ht="37.5" x14ac:dyDescent="0.25">
      <c r="A21" s="31" t="s">
        <v>44</v>
      </c>
      <c r="B21" s="38" t="s">
        <v>45</v>
      </c>
      <c r="C21" s="39" t="s">
        <v>43</v>
      </c>
      <c r="D21" s="33">
        <v>1</v>
      </c>
      <c r="E21" s="34">
        <v>1071.4285714285713</v>
      </c>
      <c r="F21" s="35">
        <v>1</v>
      </c>
      <c r="G21" s="36">
        <v>1071.4290000000001</v>
      </c>
      <c r="H21" s="42" t="s">
        <v>46</v>
      </c>
      <c r="I21" s="42" t="s">
        <v>47</v>
      </c>
      <c r="J21" s="45" t="s">
        <v>48</v>
      </c>
    </row>
    <row r="22" spans="1:10" ht="37.5" x14ac:dyDescent="0.25">
      <c r="A22" s="31" t="s">
        <v>49</v>
      </c>
      <c r="B22" s="38" t="s">
        <v>50</v>
      </c>
      <c r="C22" s="39" t="s">
        <v>43</v>
      </c>
      <c r="D22" s="33">
        <v>1</v>
      </c>
      <c r="E22" s="34">
        <v>147.49999999999997</v>
      </c>
      <c r="F22" s="35"/>
      <c r="G22" s="36"/>
      <c r="H22" s="42"/>
      <c r="I22" s="46"/>
      <c r="J22" s="27"/>
    </row>
    <row r="23" spans="1:10" ht="18.75" x14ac:dyDescent="0.25">
      <c r="A23" s="31" t="s">
        <v>51</v>
      </c>
      <c r="B23" s="38" t="s">
        <v>52</v>
      </c>
      <c r="C23" s="39" t="s">
        <v>43</v>
      </c>
      <c r="D23" s="33">
        <v>1</v>
      </c>
      <c r="E23" s="34">
        <v>13.571428571428569</v>
      </c>
      <c r="F23" s="35">
        <v>1</v>
      </c>
      <c r="G23" s="36">
        <v>13.57</v>
      </c>
      <c r="H23" s="37"/>
      <c r="I23" s="37"/>
      <c r="J23" s="45" t="s">
        <v>48</v>
      </c>
    </row>
    <row r="24" spans="1:10" ht="37.5" x14ac:dyDescent="0.25">
      <c r="A24" s="31"/>
      <c r="B24" s="41" t="s">
        <v>53</v>
      </c>
      <c r="C24" s="33" t="s">
        <v>19</v>
      </c>
      <c r="D24" s="33">
        <v>1</v>
      </c>
      <c r="E24" s="34">
        <v>95002.660830357127</v>
      </c>
      <c r="F24" s="35"/>
      <c r="G24" s="36"/>
      <c r="H24" s="37"/>
      <c r="I24" s="37"/>
      <c r="J24" s="27" t="s">
        <v>24</v>
      </c>
    </row>
    <row r="25" spans="1:10" ht="37.5" x14ac:dyDescent="0.25">
      <c r="A25" s="31"/>
      <c r="B25" s="38" t="s">
        <v>54</v>
      </c>
      <c r="C25" s="39" t="s">
        <v>19</v>
      </c>
      <c r="D25" s="39">
        <v>1</v>
      </c>
      <c r="E25" s="34">
        <v>22453.327866071428</v>
      </c>
      <c r="F25" s="35"/>
      <c r="G25" s="36"/>
      <c r="H25" s="37"/>
      <c r="I25" s="37"/>
      <c r="J25" s="45" t="s">
        <v>48</v>
      </c>
    </row>
    <row r="26" spans="1:10" ht="37.5" x14ac:dyDescent="0.25">
      <c r="A26" s="31" t="s">
        <v>55</v>
      </c>
      <c r="B26" s="41" t="s">
        <v>56</v>
      </c>
      <c r="C26" s="33" t="s">
        <v>19</v>
      </c>
      <c r="D26" s="33">
        <v>1</v>
      </c>
      <c r="E26" s="34">
        <v>24808.513312499996</v>
      </c>
      <c r="F26" s="35"/>
      <c r="G26" s="36"/>
      <c r="H26" s="37"/>
      <c r="I26" s="37"/>
      <c r="J26" s="47" t="s">
        <v>57</v>
      </c>
    </row>
    <row r="27" spans="1:10" ht="37.5" x14ac:dyDescent="0.25">
      <c r="A27" s="31" t="s">
        <v>58</v>
      </c>
      <c r="B27" s="41" t="s">
        <v>59</v>
      </c>
      <c r="C27" s="33" t="s">
        <v>19</v>
      </c>
      <c r="D27" s="33">
        <v>1</v>
      </c>
      <c r="E27" s="34">
        <v>47378.896696428565</v>
      </c>
      <c r="F27" s="35"/>
      <c r="G27" s="36"/>
      <c r="H27" s="37"/>
      <c r="I27" s="37"/>
      <c r="J27" s="27" t="s">
        <v>29</v>
      </c>
    </row>
    <row r="28" spans="1:10" ht="37.5" x14ac:dyDescent="0.25">
      <c r="A28" s="31" t="s">
        <v>60</v>
      </c>
      <c r="B28" s="41" t="s">
        <v>61</v>
      </c>
      <c r="C28" s="33" t="s">
        <v>19</v>
      </c>
      <c r="D28" s="33">
        <v>1</v>
      </c>
      <c r="E28" s="34">
        <v>40502.704741071422</v>
      </c>
      <c r="F28" s="35"/>
      <c r="G28" s="36"/>
      <c r="H28" s="37"/>
      <c r="I28" s="37"/>
      <c r="J28" s="27" t="s">
        <v>29</v>
      </c>
    </row>
    <row r="29" spans="1:10" ht="37.5" x14ac:dyDescent="0.25">
      <c r="A29" s="31" t="s">
        <v>62</v>
      </c>
      <c r="B29" s="41" t="s">
        <v>63</v>
      </c>
      <c r="C29" s="33" t="s">
        <v>19</v>
      </c>
      <c r="D29" s="33">
        <v>1</v>
      </c>
      <c r="E29" s="34">
        <v>28490.252026785711</v>
      </c>
      <c r="F29" s="35"/>
      <c r="G29" s="36"/>
      <c r="H29" s="37"/>
      <c r="I29" s="37"/>
      <c r="J29" s="27" t="s">
        <v>32</v>
      </c>
    </row>
    <row r="30" spans="1:10" ht="37.5" x14ac:dyDescent="0.25">
      <c r="A30" s="31" t="s">
        <v>64</v>
      </c>
      <c r="B30" s="41" t="s">
        <v>65</v>
      </c>
      <c r="C30" s="33" t="s">
        <v>19</v>
      </c>
      <c r="D30" s="33">
        <v>1</v>
      </c>
      <c r="E30" s="34">
        <v>20252.253705357143</v>
      </c>
      <c r="F30" s="35"/>
      <c r="G30" s="36"/>
      <c r="H30" s="37"/>
      <c r="I30" s="37"/>
      <c r="J30" s="27" t="s">
        <v>66</v>
      </c>
    </row>
    <row r="31" spans="1:10" ht="18.75" x14ac:dyDescent="0.3">
      <c r="A31" s="31"/>
      <c r="B31" s="38"/>
      <c r="C31" s="39"/>
      <c r="D31" s="39"/>
      <c r="E31" s="48"/>
      <c r="F31" s="49"/>
      <c r="G31" s="36"/>
      <c r="H31" s="37"/>
      <c r="I31" s="37"/>
      <c r="J31" s="27"/>
    </row>
    <row r="32" spans="1:10" ht="37.5" x14ac:dyDescent="0.25">
      <c r="A32" s="31"/>
      <c r="B32" s="28" t="s">
        <v>67</v>
      </c>
      <c r="C32" s="39"/>
      <c r="D32" s="39"/>
      <c r="E32" s="29">
        <v>5657.5</v>
      </c>
      <c r="F32" s="21"/>
      <c r="G32" s="34"/>
      <c r="H32" s="34"/>
      <c r="I32" s="34"/>
      <c r="J32" s="27"/>
    </row>
    <row r="33" spans="1:10" ht="18.75" x14ac:dyDescent="0.3">
      <c r="A33" s="31"/>
      <c r="B33" s="38"/>
      <c r="C33" s="39"/>
      <c r="D33" s="39"/>
      <c r="E33" s="48"/>
      <c r="F33" s="49"/>
      <c r="G33" s="36"/>
      <c r="H33" s="37"/>
      <c r="I33" s="37"/>
      <c r="J33" s="27"/>
    </row>
    <row r="34" spans="1:10" ht="112.5" x14ac:dyDescent="0.25">
      <c r="A34" s="50">
        <v>2</v>
      </c>
      <c r="B34" s="51" t="s">
        <v>68</v>
      </c>
      <c r="C34" s="52" t="s">
        <v>19</v>
      </c>
      <c r="D34" s="52">
        <v>1</v>
      </c>
      <c r="E34" s="34">
        <v>17410.714285714283</v>
      </c>
      <c r="F34" s="35"/>
      <c r="G34" s="53"/>
      <c r="H34" s="37"/>
      <c r="I34" s="37"/>
      <c r="J34" s="44" t="s">
        <v>29</v>
      </c>
    </row>
    <row r="35" spans="1:10" ht="112.5" x14ac:dyDescent="0.25">
      <c r="A35" s="50">
        <v>3</v>
      </c>
      <c r="B35" s="51" t="s">
        <v>69</v>
      </c>
      <c r="C35" s="52" t="s">
        <v>19</v>
      </c>
      <c r="D35" s="52">
        <v>1</v>
      </c>
      <c r="E35" s="34">
        <v>20964.285714285714</v>
      </c>
      <c r="F35" s="35"/>
      <c r="G35" s="53"/>
      <c r="H35" s="37"/>
      <c r="I35" s="37"/>
      <c r="J35" s="44" t="s">
        <v>48</v>
      </c>
    </row>
    <row r="36" spans="1:10" ht="75" x14ac:dyDescent="0.25">
      <c r="A36" s="50" t="s">
        <v>70</v>
      </c>
      <c r="B36" s="51" t="s">
        <v>71</v>
      </c>
      <c r="C36" s="52" t="s">
        <v>19</v>
      </c>
      <c r="D36" s="52">
        <v>1</v>
      </c>
      <c r="E36" s="34">
        <v>96647.749999999985</v>
      </c>
      <c r="F36" s="35"/>
      <c r="G36" s="53"/>
      <c r="H36" s="37"/>
      <c r="I36" s="37"/>
      <c r="J36" s="44" t="s">
        <v>24</v>
      </c>
    </row>
    <row r="37" spans="1:10" ht="25.5" customHeight="1" x14ac:dyDescent="0.25">
      <c r="A37" s="50" t="s">
        <v>72</v>
      </c>
      <c r="B37" s="16" t="s">
        <v>73</v>
      </c>
      <c r="C37" s="33"/>
      <c r="D37" s="33"/>
      <c r="E37" s="54">
        <v>207973.95714285714</v>
      </c>
      <c r="F37" s="55"/>
      <c r="G37" s="56">
        <f>SUM(G38:G47)</f>
        <v>156086.94799999997</v>
      </c>
      <c r="H37" s="37"/>
      <c r="I37" s="37"/>
      <c r="J37" s="27"/>
    </row>
    <row r="38" spans="1:10" ht="31.5" x14ac:dyDescent="0.25">
      <c r="A38" s="31" t="s">
        <v>74</v>
      </c>
      <c r="B38" s="57" t="s">
        <v>75</v>
      </c>
      <c r="C38" s="58" t="s">
        <v>43</v>
      </c>
      <c r="D38" s="58">
        <v>1</v>
      </c>
      <c r="E38" s="34">
        <v>6399.9999999999991</v>
      </c>
      <c r="F38" s="35">
        <v>1</v>
      </c>
      <c r="G38" s="36">
        <v>6400</v>
      </c>
      <c r="H38" s="37" t="s">
        <v>76</v>
      </c>
      <c r="I38" s="59" t="s">
        <v>77</v>
      </c>
      <c r="J38" s="27"/>
    </row>
    <row r="39" spans="1:10" ht="31.5" x14ac:dyDescent="0.25">
      <c r="A39" s="31" t="s">
        <v>78</v>
      </c>
      <c r="B39" s="60" t="s">
        <v>79</v>
      </c>
      <c r="C39" s="58" t="s">
        <v>43</v>
      </c>
      <c r="D39" s="58">
        <v>1</v>
      </c>
      <c r="E39" s="34">
        <v>21699.999999999996</v>
      </c>
      <c r="F39" s="35">
        <v>1</v>
      </c>
      <c r="G39" s="36">
        <v>21700</v>
      </c>
      <c r="H39" s="37" t="s">
        <v>80</v>
      </c>
      <c r="I39" s="59" t="s">
        <v>81</v>
      </c>
      <c r="J39" s="27"/>
    </row>
    <row r="40" spans="1:10" ht="37.5" x14ac:dyDescent="0.25">
      <c r="A40" s="31" t="s">
        <v>82</v>
      </c>
      <c r="B40" s="61" t="s">
        <v>83</v>
      </c>
      <c r="C40" s="58" t="s">
        <v>43</v>
      </c>
      <c r="D40" s="58">
        <v>1</v>
      </c>
      <c r="E40" s="34">
        <v>22946.999999999996</v>
      </c>
      <c r="F40" s="35"/>
      <c r="G40" s="36"/>
      <c r="H40" s="42"/>
      <c r="I40" s="62"/>
      <c r="J40" s="27"/>
    </row>
    <row r="41" spans="1:10" ht="31.5" x14ac:dyDescent="0.25">
      <c r="A41" s="31" t="s">
        <v>84</v>
      </c>
      <c r="B41" s="63" t="s">
        <v>85</v>
      </c>
      <c r="C41" s="58" t="s">
        <v>43</v>
      </c>
      <c r="D41" s="58">
        <v>1</v>
      </c>
      <c r="E41" s="34">
        <v>30529.999999999996</v>
      </c>
      <c r="F41" s="35">
        <v>1</v>
      </c>
      <c r="G41" s="36">
        <v>30530</v>
      </c>
      <c r="H41" s="37" t="s">
        <v>86</v>
      </c>
      <c r="I41" s="59" t="s">
        <v>87</v>
      </c>
      <c r="J41" s="27"/>
    </row>
    <row r="42" spans="1:10" ht="31.5" x14ac:dyDescent="0.25">
      <c r="A42" s="31" t="s">
        <v>88</v>
      </c>
      <c r="B42" s="60" t="s">
        <v>89</v>
      </c>
      <c r="C42" s="58" t="s">
        <v>43</v>
      </c>
      <c r="D42" s="58">
        <v>1</v>
      </c>
      <c r="E42" s="34">
        <v>38999.999107142859</v>
      </c>
      <c r="F42" s="35">
        <v>1</v>
      </c>
      <c r="G42" s="36">
        <v>38999.99</v>
      </c>
      <c r="H42" s="37" t="s">
        <v>90</v>
      </c>
      <c r="I42" s="59" t="s">
        <v>91</v>
      </c>
      <c r="J42" s="27"/>
    </row>
    <row r="43" spans="1:10" ht="31.5" x14ac:dyDescent="0.25">
      <c r="A43" s="31" t="s">
        <v>92</v>
      </c>
      <c r="B43" s="57" t="s">
        <v>93</v>
      </c>
      <c r="C43" s="33" t="s">
        <v>43</v>
      </c>
      <c r="D43" s="33">
        <v>1</v>
      </c>
      <c r="E43" s="34">
        <v>6280</v>
      </c>
      <c r="F43" s="35">
        <v>1</v>
      </c>
      <c r="G43" s="36">
        <v>6280</v>
      </c>
      <c r="H43" s="37" t="s">
        <v>94</v>
      </c>
      <c r="I43" s="59" t="s">
        <v>95</v>
      </c>
      <c r="J43" s="27"/>
    </row>
    <row r="44" spans="1:10" ht="37.5" x14ac:dyDescent="0.25">
      <c r="A44" s="31" t="s">
        <v>96</v>
      </c>
      <c r="B44" s="41" t="s">
        <v>97</v>
      </c>
      <c r="C44" s="33" t="s">
        <v>43</v>
      </c>
      <c r="D44" s="33">
        <v>1</v>
      </c>
      <c r="E44" s="34">
        <v>28939.999999999996</v>
      </c>
      <c r="F44" s="35"/>
      <c r="G44" s="36"/>
      <c r="H44" s="42"/>
      <c r="I44" s="62"/>
      <c r="J44" s="27"/>
    </row>
    <row r="45" spans="1:10" ht="37.5" x14ac:dyDescent="0.25">
      <c r="A45" s="31" t="s">
        <v>98</v>
      </c>
      <c r="B45" s="41" t="s">
        <v>99</v>
      </c>
      <c r="C45" s="58" t="s">
        <v>100</v>
      </c>
      <c r="D45" s="58">
        <v>1</v>
      </c>
      <c r="E45" s="34">
        <v>13636.958035714284</v>
      </c>
      <c r="F45" s="35">
        <v>1</v>
      </c>
      <c r="G45" s="36">
        <v>13636.958000000001</v>
      </c>
      <c r="H45" s="42" t="s">
        <v>101</v>
      </c>
      <c r="I45" s="62" t="s">
        <v>102</v>
      </c>
      <c r="J45" s="44"/>
    </row>
    <row r="46" spans="1:10" ht="346.5" x14ac:dyDescent="0.25">
      <c r="A46" s="31" t="s">
        <v>103</v>
      </c>
      <c r="B46" s="64" t="s">
        <v>104</v>
      </c>
      <c r="C46" s="33" t="s">
        <v>43</v>
      </c>
      <c r="D46" s="33">
        <v>2</v>
      </c>
      <c r="E46" s="34">
        <v>9239.9999999999982</v>
      </c>
      <c r="F46" s="35">
        <v>2</v>
      </c>
      <c r="G46" s="36">
        <f>4620+4620</f>
        <v>9240</v>
      </c>
      <c r="H46" s="62" t="s">
        <v>105</v>
      </c>
      <c r="I46" s="59" t="s">
        <v>106</v>
      </c>
      <c r="J46" s="27"/>
    </row>
    <row r="47" spans="1:10" ht="409.5" x14ac:dyDescent="0.25">
      <c r="A47" s="31" t="s">
        <v>107</v>
      </c>
      <c r="B47" s="64" t="s">
        <v>108</v>
      </c>
      <c r="C47" s="33" t="s">
        <v>43</v>
      </c>
      <c r="D47" s="33">
        <v>2</v>
      </c>
      <c r="E47" s="34">
        <v>29299.999999999996</v>
      </c>
      <c r="F47" s="35">
        <v>2</v>
      </c>
      <c r="G47" s="36">
        <f>14650+14650</f>
        <v>29300</v>
      </c>
      <c r="H47" s="62" t="s">
        <v>109</v>
      </c>
      <c r="I47" s="62" t="s">
        <v>110</v>
      </c>
      <c r="J47" s="44"/>
    </row>
    <row r="48" spans="1:10" ht="75" x14ac:dyDescent="0.25">
      <c r="A48" s="65"/>
      <c r="B48" s="66" t="s">
        <v>111</v>
      </c>
      <c r="C48" s="67"/>
      <c r="D48" s="67"/>
      <c r="E48" s="68">
        <v>1014403.4107014105</v>
      </c>
      <c r="F48" s="69"/>
      <c r="G48" s="68">
        <f>G49+G51+G53+G63+G68+G74+G79+G81+G84+G88+G91+G93+G96+G99+G102+G111+G113+G116+G118+G120+G122+G124+G128+G130+G138+G156+G474+G475+G149</f>
        <v>173216.86900000001</v>
      </c>
      <c r="H48" s="37"/>
      <c r="I48" s="37"/>
      <c r="J48" s="27"/>
    </row>
    <row r="49" spans="1:10" ht="56.25" x14ac:dyDescent="0.25">
      <c r="A49" s="50" t="s">
        <v>112</v>
      </c>
      <c r="B49" s="28" t="s">
        <v>113</v>
      </c>
      <c r="C49" s="39"/>
      <c r="D49" s="39"/>
      <c r="E49" s="70">
        <v>141889.23300000001</v>
      </c>
      <c r="F49" s="55"/>
      <c r="G49" s="56">
        <f>G50</f>
        <v>0</v>
      </c>
      <c r="H49" s="37"/>
      <c r="I49" s="37"/>
      <c r="J49" s="27"/>
    </row>
    <row r="50" spans="1:10" ht="75" x14ac:dyDescent="0.25">
      <c r="A50" s="31" t="s">
        <v>114</v>
      </c>
      <c r="B50" s="38" t="s">
        <v>115</v>
      </c>
      <c r="C50" s="39" t="s">
        <v>43</v>
      </c>
      <c r="D50" s="39">
        <v>1</v>
      </c>
      <c r="E50" s="34">
        <v>141889.23000000001</v>
      </c>
      <c r="F50" s="35"/>
      <c r="G50" s="71"/>
      <c r="H50" s="72"/>
      <c r="I50" s="73"/>
      <c r="J50" s="44" t="s">
        <v>32</v>
      </c>
    </row>
    <row r="51" spans="1:10" ht="18.75" x14ac:dyDescent="0.25">
      <c r="A51" s="74" t="s">
        <v>13</v>
      </c>
      <c r="B51" s="66" t="s">
        <v>116</v>
      </c>
      <c r="C51" s="58"/>
      <c r="D51" s="58"/>
      <c r="E51" s="75">
        <v>2692.7843571428566</v>
      </c>
      <c r="F51" s="76"/>
      <c r="G51" s="56">
        <f>G52</f>
        <v>0</v>
      </c>
      <c r="H51" s="37"/>
      <c r="I51" s="37"/>
      <c r="J51" s="27"/>
    </row>
    <row r="52" spans="1:10" ht="56.25" x14ac:dyDescent="0.25">
      <c r="A52" s="77" t="s">
        <v>17</v>
      </c>
      <c r="B52" s="78" t="s">
        <v>117</v>
      </c>
      <c r="C52" s="79" t="s">
        <v>43</v>
      </c>
      <c r="D52" s="79">
        <v>6</v>
      </c>
      <c r="E52" s="80">
        <v>2692.7843571428566</v>
      </c>
      <c r="F52" s="35"/>
      <c r="G52" s="36"/>
      <c r="H52" s="42"/>
      <c r="I52" s="81"/>
      <c r="J52" s="45" t="s">
        <v>24</v>
      </c>
    </row>
    <row r="53" spans="1:10" ht="37.5" x14ac:dyDescent="0.25">
      <c r="A53" s="74" t="s">
        <v>118</v>
      </c>
      <c r="B53" s="30" t="s">
        <v>119</v>
      </c>
      <c r="C53" s="67"/>
      <c r="D53" s="67"/>
      <c r="E53" s="82">
        <v>57255.786383928556</v>
      </c>
      <c r="F53" s="83"/>
      <c r="G53" s="56">
        <f>SUM(G54:G62)</f>
        <v>12273.928</v>
      </c>
      <c r="H53" s="37"/>
      <c r="I53" s="37"/>
      <c r="J53" s="27"/>
    </row>
    <row r="54" spans="1:10" ht="18.75" x14ac:dyDescent="0.25">
      <c r="A54" s="77" t="s">
        <v>120</v>
      </c>
      <c r="B54" s="84" t="s">
        <v>121</v>
      </c>
      <c r="C54" s="85" t="s">
        <v>43</v>
      </c>
      <c r="D54" s="85">
        <v>1</v>
      </c>
      <c r="E54" s="80">
        <v>847.05050892857128</v>
      </c>
      <c r="F54" s="35"/>
      <c r="G54" s="36"/>
      <c r="H54" s="37"/>
      <c r="I54" s="37"/>
      <c r="J54" s="45" t="s">
        <v>29</v>
      </c>
    </row>
    <row r="55" spans="1:10" ht="18.75" x14ac:dyDescent="0.25">
      <c r="A55" s="77" t="s">
        <v>122</v>
      </c>
      <c r="B55" s="84" t="s">
        <v>123</v>
      </c>
      <c r="C55" s="58" t="s">
        <v>43</v>
      </c>
      <c r="D55" s="58">
        <v>3</v>
      </c>
      <c r="E55" s="80">
        <v>14901.07194642857</v>
      </c>
      <c r="F55" s="35"/>
      <c r="G55" s="36"/>
      <c r="H55" s="37"/>
      <c r="I55" s="37"/>
      <c r="J55" s="45" t="s">
        <v>29</v>
      </c>
    </row>
    <row r="56" spans="1:10" ht="56.25" x14ac:dyDescent="0.25">
      <c r="A56" s="77" t="s">
        <v>124</v>
      </c>
      <c r="B56" s="84" t="s">
        <v>125</v>
      </c>
      <c r="C56" s="58" t="s">
        <v>126</v>
      </c>
      <c r="D56" s="58">
        <v>9</v>
      </c>
      <c r="E56" s="80">
        <v>36821.785098214285</v>
      </c>
      <c r="F56" s="35">
        <v>3</v>
      </c>
      <c r="G56" s="36">
        <f>12273.928</f>
        <v>12273.928</v>
      </c>
      <c r="H56" s="42" t="s">
        <v>127</v>
      </c>
      <c r="I56" s="46" t="s">
        <v>128</v>
      </c>
      <c r="J56" s="45" t="s">
        <v>29</v>
      </c>
    </row>
    <row r="57" spans="1:10" ht="37.5" x14ac:dyDescent="0.25">
      <c r="A57" s="77" t="s">
        <v>129</v>
      </c>
      <c r="B57" s="84" t="s">
        <v>130</v>
      </c>
      <c r="C57" s="58" t="s">
        <v>43</v>
      </c>
      <c r="D57" s="58">
        <v>1</v>
      </c>
      <c r="E57" s="80">
        <v>514.81307142857133</v>
      </c>
      <c r="F57" s="35"/>
      <c r="G57" s="36"/>
      <c r="H57" s="42"/>
      <c r="I57" s="73"/>
      <c r="J57" s="45" t="s">
        <v>29</v>
      </c>
    </row>
    <row r="58" spans="1:10" ht="18.75" x14ac:dyDescent="0.25">
      <c r="A58" s="77" t="s">
        <v>131</v>
      </c>
      <c r="B58" s="86" t="s">
        <v>132</v>
      </c>
      <c r="C58" s="87" t="s">
        <v>133</v>
      </c>
      <c r="D58" s="87">
        <v>5</v>
      </c>
      <c r="E58" s="80">
        <v>187.07058035714283</v>
      </c>
      <c r="F58" s="35"/>
      <c r="G58" s="36"/>
      <c r="H58" s="37"/>
      <c r="I58" s="37"/>
      <c r="J58" s="45" t="s">
        <v>29</v>
      </c>
    </row>
    <row r="59" spans="1:10" ht="18.75" x14ac:dyDescent="0.25">
      <c r="A59" s="77" t="s">
        <v>134</v>
      </c>
      <c r="B59" s="86" t="s">
        <v>135</v>
      </c>
      <c r="C59" s="87" t="s">
        <v>133</v>
      </c>
      <c r="D59" s="87">
        <v>35</v>
      </c>
      <c r="E59" s="80">
        <v>3729.0912499999995</v>
      </c>
      <c r="F59" s="35"/>
      <c r="G59" s="36"/>
      <c r="H59" s="37"/>
      <c r="I59" s="37"/>
      <c r="J59" s="45" t="s">
        <v>29</v>
      </c>
    </row>
    <row r="60" spans="1:10" ht="37.5" x14ac:dyDescent="0.25">
      <c r="A60" s="77" t="s">
        <v>136</v>
      </c>
      <c r="B60" s="86" t="s">
        <v>137</v>
      </c>
      <c r="C60" s="87" t="s">
        <v>133</v>
      </c>
      <c r="D60" s="87">
        <v>1</v>
      </c>
      <c r="E60" s="80">
        <v>37.414116071428566</v>
      </c>
      <c r="F60" s="35"/>
      <c r="G60" s="36"/>
      <c r="H60" s="37"/>
      <c r="I60" s="37"/>
      <c r="J60" s="45" t="s">
        <v>29</v>
      </c>
    </row>
    <row r="61" spans="1:10" ht="18.75" x14ac:dyDescent="0.25">
      <c r="A61" s="77" t="s">
        <v>138</v>
      </c>
      <c r="B61" s="86" t="s">
        <v>139</v>
      </c>
      <c r="C61" s="87" t="s">
        <v>133</v>
      </c>
      <c r="D61" s="87">
        <v>7</v>
      </c>
      <c r="E61" s="80">
        <v>16.548812499999997</v>
      </c>
      <c r="F61" s="35"/>
      <c r="G61" s="36"/>
      <c r="H61" s="37"/>
      <c r="I61" s="37"/>
      <c r="J61" s="45" t="s">
        <v>29</v>
      </c>
    </row>
    <row r="62" spans="1:10" ht="18.75" x14ac:dyDescent="0.25">
      <c r="A62" s="77" t="s">
        <v>140</v>
      </c>
      <c r="B62" s="86" t="s">
        <v>141</v>
      </c>
      <c r="C62" s="87" t="s">
        <v>133</v>
      </c>
      <c r="D62" s="87">
        <v>52</v>
      </c>
      <c r="E62" s="80">
        <v>200.94099999999997</v>
      </c>
      <c r="F62" s="35"/>
      <c r="G62" s="36"/>
      <c r="H62" s="37"/>
      <c r="I62" s="37"/>
      <c r="J62" s="45" t="s">
        <v>29</v>
      </c>
    </row>
    <row r="63" spans="1:10" ht="37.5" x14ac:dyDescent="0.25">
      <c r="A63" s="74" t="s">
        <v>142</v>
      </c>
      <c r="B63" s="30" t="s">
        <v>143</v>
      </c>
      <c r="C63" s="67"/>
      <c r="D63" s="67"/>
      <c r="E63" s="82">
        <v>3235.666669642857</v>
      </c>
      <c r="F63" s="83"/>
      <c r="G63" s="56">
        <f>G64+G65+G66+G67</f>
        <v>0</v>
      </c>
      <c r="H63" s="37"/>
      <c r="I63" s="37"/>
      <c r="J63" s="27"/>
    </row>
    <row r="64" spans="1:10" ht="18.75" x14ac:dyDescent="0.25">
      <c r="A64" s="77" t="s">
        <v>144</v>
      </c>
      <c r="B64" s="84" t="s">
        <v>121</v>
      </c>
      <c r="C64" s="58" t="s">
        <v>43</v>
      </c>
      <c r="D64" s="58">
        <v>1</v>
      </c>
      <c r="E64" s="80">
        <v>847.05050892857128</v>
      </c>
      <c r="F64" s="35"/>
      <c r="G64" s="36"/>
      <c r="H64" s="37"/>
      <c r="I64" s="37"/>
      <c r="J64" s="45" t="s">
        <v>29</v>
      </c>
    </row>
    <row r="65" spans="1:10" ht="18.75" x14ac:dyDescent="0.25">
      <c r="A65" s="77" t="s">
        <v>145</v>
      </c>
      <c r="B65" s="84" t="s">
        <v>135</v>
      </c>
      <c r="C65" s="58" t="s">
        <v>43</v>
      </c>
      <c r="D65" s="58">
        <v>21</v>
      </c>
      <c r="E65" s="80">
        <v>2237.4547499999999</v>
      </c>
      <c r="F65" s="35"/>
      <c r="G65" s="88"/>
      <c r="H65" s="37"/>
      <c r="I65" s="37"/>
      <c r="J65" s="45" t="s">
        <v>29</v>
      </c>
    </row>
    <row r="66" spans="1:10" ht="18.75" x14ac:dyDescent="0.25">
      <c r="A66" s="77" t="s">
        <v>146</v>
      </c>
      <c r="B66" s="86" t="s">
        <v>139</v>
      </c>
      <c r="C66" s="87" t="s">
        <v>133</v>
      </c>
      <c r="D66" s="87">
        <v>10</v>
      </c>
      <c r="E66" s="80">
        <v>23.641160714285714</v>
      </c>
      <c r="F66" s="35"/>
      <c r="G66" s="88"/>
      <c r="H66" s="37"/>
      <c r="I66" s="37"/>
      <c r="J66" s="45" t="s">
        <v>29</v>
      </c>
    </row>
    <row r="67" spans="1:10" ht="18.75" x14ac:dyDescent="0.25">
      <c r="A67" s="77" t="s">
        <v>147</v>
      </c>
      <c r="B67" s="86" t="s">
        <v>148</v>
      </c>
      <c r="C67" s="87" t="s">
        <v>133</v>
      </c>
      <c r="D67" s="87">
        <v>33</v>
      </c>
      <c r="E67" s="80">
        <v>127.52024999999998</v>
      </c>
      <c r="F67" s="35"/>
      <c r="G67" s="88"/>
      <c r="H67" s="37"/>
      <c r="I67" s="37"/>
      <c r="J67" s="45" t="s">
        <v>29</v>
      </c>
    </row>
    <row r="68" spans="1:10" ht="37.5" x14ac:dyDescent="0.25">
      <c r="A68" s="74" t="s">
        <v>70</v>
      </c>
      <c r="B68" s="30" t="s">
        <v>149</v>
      </c>
      <c r="C68" s="67"/>
      <c r="D68" s="67"/>
      <c r="E68" s="82">
        <v>1234.23975</v>
      </c>
      <c r="F68" s="83"/>
      <c r="G68" s="56">
        <f>G69+G70+G71+G72+G73</f>
        <v>0</v>
      </c>
      <c r="H68" s="37"/>
      <c r="I68" s="37"/>
      <c r="J68" s="27"/>
    </row>
    <row r="69" spans="1:10" ht="37.5" x14ac:dyDescent="0.25">
      <c r="A69" s="77" t="s">
        <v>150</v>
      </c>
      <c r="B69" s="89" t="s">
        <v>151</v>
      </c>
      <c r="C69" s="90" t="s">
        <v>133</v>
      </c>
      <c r="D69" s="90">
        <v>16</v>
      </c>
      <c r="E69" s="80">
        <v>458.57142857142856</v>
      </c>
      <c r="F69" s="35"/>
      <c r="G69" s="33"/>
      <c r="H69" s="42"/>
      <c r="I69" s="91"/>
      <c r="J69" s="47" t="s">
        <v>57</v>
      </c>
    </row>
    <row r="70" spans="1:10" ht="33" x14ac:dyDescent="0.25">
      <c r="A70" s="77" t="s">
        <v>152</v>
      </c>
      <c r="B70" s="84" t="s">
        <v>153</v>
      </c>
      <c r="C70" s="58" t="s">
        <v>133</v>
      </c>
      <c r="D70" s="58">
        <v>18</v>
      </c>
      <c r="E70" s="80">
        <v>421.07142857142856</v>
      </c>
      <c r="F70" s="35"/>
      <c r="G70" s="36"/>
      <c r="H70" s="42"/>
      <c r="I70" s="37"/>
      <c r="J70" s="47" t="s">
        <v>57</v>
      </c>
    </row>
    <row r="71" spans="1:10" ht="33" x14ac:dyDescent="0.25">
      <c r="A71" s="77" t="s">
        <v>154</v>
      </c>
      <c r="B71" s="86" t="s">
        <v>139</v>
      </c>
      <c r="C71" s="87" t="s">
        <v>133</v>
      </c>
      <c r="D71" s="87">
        <v>6</v>
      </c>
      <c r="E71" s="80">
        <v>14.184696428571428</v>
      </c>
      <c r="F71" s="35"/>
      <c r="G71" s="33"/>
      <c r="H71" s="37"/>
      <c r="I71" s="91"/>
      <c r="J71" s="47" t="s">
        <v>57</v>
      </c>
    </row>
    <row r="72" spans="1:10" ht="33" x14ac:dyDescent="0.25">
      <c r="A72" s="77" t="s">
        <v>155</v>
      </c>
      <c r="B72" s="86" t="s">
        <v>132</v>
      </c>
      <c r="C72" s="87" t="s">
        <v>133</v>
      </c>
      <c r="D72" s="87">
        <v>6</v>
      </c>
      <c r="E72" s="80">
        <v>224.4846964285714</v>
      </c>
      <c r="F72" s="35"/>
      <c r="G72" s="33"/>
      <c r="H72" s="37"/>
      <c r="I72" s="91"/>
      <c r="J72" s="47" t="s">
        <v>57</v>
      </c>
    </row>
    <row r="73" spans="1:10" ht="33" x14ac:dyDescent="0.25">
      <c r="A73" s="77" t="s">
        <v>156</v>
      </c>
      <c r="B73" s="86" t="s">
        <v>141</v>
      </c>
      <c r="C73" s="87" t="s">
        <v>133</v>
      </c>
      <c r="D73" s="87">
        <v>30</v>
      </c>
      <c r="E73" s="80">
        <v>115.92749999999998</v>
      </c>
      <c r="F73" s="35"/>
      <c r="G73" s="33"/>
      <c r="H73" s="37"/>
      <c r="I73" s="91"/>
      <c r="J73" s="47" t="s">
        <v>57</v>
      </c>
    </row>
    <row r="74" spans="1:10" ht="37.5" x14ac:dyDescent="0.25">
      <c r="A74" s="74" t="s">
        <v>157</v>
      </c>
      <c r="B74" s="92" t="s">
        <v>158</v>
      </c>
      <c r="C74" s="67"/>
      <c r="D74" s="67"/>
      <c r="E74" s="82">
        <v>30875.036196428569</v>
      </c>
      <c r="F74" s="83"/>
      <c r="G74" s="56">
        <f>G75+G76+G77+G78</f>
        <v>0</v>
      </c>
      <c r="H74" s="37"/>
      <c r="I74" s="37"/>
      <c r="J74" s="27"/>
    </row>
    <row r="75" spans="1:10" ht="18.75" x14ac:dyDescent="0.25">
      <c r="A75" s="77" t="s">
        <v>159</v>
      </c>
      <c r="B75" s="84" t="s">
        <v>160</v>
      </c>
      <c r="C75" s="58"/>
      <c r="D75" s="58"/>
      <c r="E75" s="93"/>
      <c r="F75" s="94"/>
      <c r="G75" s="36"/>
      <c r="H75" s="37"/>
      <c r="I75" s="73"/>
      <c r="J75" s="27" t="s">
        <v>24</v>
      </c>
    </row>
    <row r="76" spans="1:10" ht="18.75" x14ac:dyDescent="0.25">
      <c r="A76" s="77" t="s">
        <v>161</v>
      </c>
      <c r="B76" s="95" t="s">
        <v>162</v>
      </c>
      <c r="C76" s="85" t="s">
        <v>133</v>
      </c>
      <c r="D76" s="85">
        <v>2</v>
      </c>
      <c r="E76" s="80">
        <v>16482.410767857142</v>
      </c>
      <c r="F76" s="35"/>
      <c r="G76" s="36"/>
      <c r="H76" s="37"/>
      <c r="I76" s="73"/>
      <c r="J76" s="27" t="s">
        <v>24</v>
      </c>
    </row>
    <row r="77" spans="1:10" ht="37.5" x14ac:dyDescent="0.25">
      <c r="A77" s="77" t="s">
        <v>163</v>
      </c>
      <c r="B77" s="95" t="s">
        <v>164</v>
      </c>
      <c r="C77" s="85" t="s">
        <v>133</v>
      </c>
      <c r="D77" s="85">
        <v>1</v>
      </c>
      <c r="E77" s="80">
        <v>7196.3127142857138</v>
      </c>
      <c r="F77" s="35"/>
      <c r="G77" s="36"/>
      <c r="H77" s="42"/>
      <c r="I77" s="73"/>
      <c r="J77" s="44" t="s">
        <v>24</v>
      </c>
    </row>
    <row r="78" spans="1:10" ht="37.5" x14ac:dyDescent="0.25">
      <c r="A78" s="77" t="s">
        <v>165</v>
      </c>
      <c r="B78" s="95" t="s">
        <v>166</v>
      </c>
      <c r="C78" s="85" t="s">
        <v>133</v>
      </c>
      <c r="D78" s="85">
        <v>1</v>
      </c>
      <c r="E78" s="80">
        <v>7196.3127142857138</v>
      </c>
      <c r="F78" s="35"/>
      <c r="G78" s="36"/>
      <c r="H78" s="42"/>
      <c r="I78" s="73"/>
      <c r="J78" s="44" t="s">
        <v>24</v>
      </c>
    </row>
    <row r="79" spans="1:10" ht="37.5" x14ac:dyDescent="0.25">
      <c r="A79" s="74" t="s">
        <v>72</v>
      </c>
      <c r="B79" s="30" t="s">
        <v>167</v>
      </c>
      <c r="C79" s="58"/>
      <c r="D79" s="58"/>
      <c r="E79" s="96">
        <v>5701.3014910714282</v>
      </c>
      <c r="F79" s="97"/>
      <c r="G79" s="56">
        <f>G80</f>
        <v>0</v>
      </c>
      <c r="H79" s="37"/>
      <c r="I79" s="37"/>
      <c r="J79" s="27"/>
    </row>
    <row r="80" spans="1:10" ht="18.75" x14ac:dyDescent="0.25">
      <c r="A80" s="77" t="s">
        <v>74</v>
      </c>
      <c r="B80" s="84" t="s">
        <v>168</v>
      </c>
      <c r="C80" s="58" t="s">
        <v>43</v>
      </c>
      <c r="D80" s="58">
        <v>1</v>
      </c>
      <c r="E80" s="80">
        <v>5701.3014910714282</v>
      </c>
      <c r="F80" s="35"/>
      <c r="G80" s="36"/>
      <c r="H80" s="37"/>
      <c r="I80" s="37"/>
      <c r="J80" s="44" t="s">
        <v>32</v>
      </c>
    </row>
    <row r="81" spans="1:10" ht="37.5" x14ac:dyDescent="0.25">
      <c r="A81" s="74" t="s">
        <v>112</v>
      </c>
      <c r="B81" s="98" t="s">
        <v>169</v>
      </c>
      <c r="C81" s="74"/>
      <c r="D81" s="74"/>
      <c r="E81" s="96">
        <v>8756.8117678571434</v>
      </c>
      <c r="F81" s="97"/>
      <c r="G81" s="56">
        <f>G82+G83</f>
        <v>0</v>
      </c>
      <c r="H81" s="37"/>
      <c r="I81" s="37"/>
      <c r="J81" s="27"/>
    </row>
    <row r="82" spans="1:10" ht="37.5" x14ac:dyDescent="0.25">
      <c r="A82" s="77" t="s">
        <v>114</v>
      </c>
      <c r="B82" s="84" t="s">
        <v>170</v>
      </c>
      <c r="C82" s="58" t="s">
        <v>126</v>
      </c>
      <c r="D82" s="58">
        <v>1</v>
      </c>
      <c r="E82" s="80">
        <v>3055.5102767857143</v>
      </c>
      <c r="F82" s="35"/>
      <c r="G82" s="36"/>
      <c r="H82" s="42"/>
      <c r="I82" s="42"/>
      <c r="J82" s="44" t="s">
        <v>32</v>
      </c>
    </row>
    <row r="83" spans="1:10" ht="18.75" x14ac:dyDescent="0.25">
      <c r="A83" s="77" t="s">
        <v>171</v>
      </c>
      <c r="B83" s="84" t="s">
        <v>168</v>
      </c>
      <c r="C83" s="58" t="s">
        <v>43</v>
      </c>
      <c r="D83" s="58">
        <v>1</v>
      </c>
      <c r="E83" s="80">
        <v>5701.3014910714282</v>
      </c>
      <c r="F83" s="35"/>
      <c r="G83" s="36"/>
      <c r="H83" s="37"/>
      <c r="I83" s="37"/>
      <c r="J83" s="44" t="s">
        <v>32</v>
      </c>
    </row>
    <row r="84" spans="1:10" ht="37.5" x14ac:dyDescent="0.25">
      <c r="A84" s="74" t="s">
        <v>172</v>
      </c>
      <c r="B84" s="66" t="s">
        <v>173</v>
      </c>
      <c r="C84" s="85"/>
      <c r="D84" s="58"/>
      <c r="E84" s="96">
        <v>12941.381919642856</v>
      </c>
      <c r="F84" s="97"/>
      <c r="G84" s="56">
        <f>G86+G87</f>
        <v>0</v>
      </c>
      <c r="H84" s="37"/>
      <c r="I84" s="37"/>
      <c r="J84" s="27"/>
    </row>
    <row r="85" spans="1:10" ht="18.75" x14ac:dyDescent="0.25">
      <c r="A85" s="77"/>
      <c r="B85" s="84" t="s">
        <v>160</v>
      </c>
      <c r="C85" s="85"/>
      <c r="D85" s="58"/>
      <c r="E85" s="93"/>
      <c r="F85" s="94"/>
      <c r="G85" s="36"/>
      <c r="H85" s="37"/>
      <c r="I85" s="37"/>
      <c r="J85" s="44" t="s">
        <v>24</v>
      </c>
    </row>
    <row r="86" spans="1:10" ht="18.75" x14ac:dyDescent="0.3">
      <c r="A86" s="77" t="s">
        <v>174</v>
      </c>
      <c r="B86" s="84" t="s">
        <v>175</v>
      </c>
      <c r="C86" s="99"/>
      <c r="D86" s="58">
        <v>1</v>
      </c>
      <c r="E86" s="80">
        <v>6615.8130982142857</v>
      </c>
      <c r="F86" s="35"/>
      <c r="G86" s="36"/>
      <c r="H86" s="37"/>
      <c r="I86" s="37"/>
      <c r="J86" s="44" t="s">
        <v>24</v>
      </c>
    </row>
    <row r="87" spans="1:10" ht="37.5" x14ac:dyDescent="0.3">
      <c r="A87" s="77" t="s">
        <v>176</v>
      </c>
      <c r="B87" s="84" t="s">
        <v>177</v>
      </c>
      <c r="C87" s="99"/>
      <c r="D87" s="58">
        <v>1</v>
      </c>
      <c r="E87" s="80">
        <v>6325.568821428571</v>
      </c>
      <c r="F87" s="35"/>
      <c r="G87" s="36"/>
      <c r="H87" s="42"/>
      <c r="I87" s="42"/>
      <c r="J87" s="44" t="s">
        <v>24</v>
      </c>
    </row>
    <row r="88" spans="1:10" ht="37.5" x14ac:dyDescent="0.25">
      <c r="A88" s="74" t="s">
        <v>178</v>
      </c>
      <c r="B88" s="66" t="s">
        <v>179</v>
      </c>
      <c r="C88" s="58"/>
      <c r="D88" s="58"/>
      <c r="E88" s="96">
        <v>6877.1479374999999</v>
      </c>
      <c r="F88" s="97"/>
      <c r="G88" s="56">
        <f>G89+G90</f>
        <v>0</v>
      </c>
      <c r="H88" s="37"/>
      <c r="I88" s="37"/>
      <c r="J88" s="27"/>
    </row>
    <row r="89" spans="1:10" ht="18.75" x14ac:dyDescent="0.25">
      <c r="A89" s="77" t="s">
        <v>180</v>
      </c>
      <c r="B89" s="84" t="s">
        <v>168</v>
      </c>
      <c r="C89" s="58" t="s">
        <v>43</v>
      </c>
      <c r="D89" s="58">
        <v>1</v>
      </c>
      <c r="E89" s="80">
        <v>5701.3014910714282</v>
      </c>
      <c r="F89" s="35"/>
      <c r="G89" s="36"/>
      <c r="H89" s="37"/>
      <c r="I89" s="37"/>
      <c r="J89" s="44" t="s">
        <v>24</v>
      </c>
    </row>
    <row r="90" spans="1:10" ht="18.75" x14ac:dyDescent="0.25">
      <c r="A90" s="77" t="s">
        <v>181</v>
      </c>
      <c r="B90" s="84" t="s">
        <v>182</v>
      </c>
      <c r="C90" s="58" t="s">
        <v>43</v>
      </c>
      <c r="D90" s="58">
        <v>2</v>
      </c>
      <c r="E90" s="80">
        <v>1175.8464464285714</v>
      </c>
      <c r="F90" s="35"/>
      <c r="G90" s="36"/>
      <c r="H90" s="37"/>
      <c r="I90" s="37"/>
      <c r="J90" s="44" t="s">
        <v>24</v>
      </c>
    </row>
    <row r="91" spans="1:10" ht="37.5" x14ac:dyDescent="0.25">
      <c r="A91" s="74" t="s">
        <v>183</v>
      </c>
      <c r="B91" s="66" t="s">
        <v>184</v>
      </c>
      <c r="C91" s="100"/>
      <c r="D91" s="100"/>
      <c r="E91" s="96">
        <v>1299.3080089285713</v>
      </c>
      <c r="F91" s="97"/>
      <c r="G91" s="56"/>
      <c r="H91" s="37"/>
      <c r="I91" s="37"/>
      <c r="J91" s="27"/>
    </row>
    <row r="92" spans="1:10" ht="18.75" x14ac:dyDescent="0.25">
      <c r="A92" s="77" t="s">
        <v>185</v>
      </c>
      <c r="B92" s="84" t="s">
        <v>186</v>
      </c>
      <c r="C92" s="85" t="s">
        <v>43</v>
      </c>
      <c r="D92" s="85">
        <v>3</v>
      </c>
      <c r="E92" s="80">
        <v>1299.3080089285713</v>
      </c>
      <c r="F92" s="35"/>
      <c r="G92" s="36"/>
      <c r="H92" s="37"/>
      <c r="I92" s="37"/>
      <c r="J92" s="44" t="s">
        <v>32</v>
      </c>
    </row>
    <row r="93" spans="1:10" ht="37.5" x14ac:dyDescent="0.25">
      <c r="A93" s="74" t="s">
        <v>187</v>
      </c>
      <c r="B93" s="66" t="s">
        <v>188</v>
      </c>
      <c r="C93" s="58"/>
      <c r="D93" s="58"/>
      <c r="E93" s="96">
        <v>53312.578526785714</v>
      </c>
      <c r="F93" s="97"/>
      <c r="G93" s="56">
        <f>G94+G95</f>
        <v>21862.169000000002</v>
      </c>
      <c r="H93" s="37"/>
      <c r="I93" s="37"/>
      <c r="J93" s="27"/>
    </row>
    <row r="94" spans="1:10" ht="56.25" x14ac:dyDescent="0.25">
      <c r="A94" s="77" t="s">
        <v>189</v>
      </c>
      <c r="B94" s="84" t="s">
        <v>190</v>
      </c>
      <c r="C94" s="58" t="s">
        <v>191</v>
      </c>
      <c r="D94" s="58">
        <v>3</v>
      </c>
      <c r="E94" s="80">
        <v>28764.721794642857</v>
      </c>
      <c r="F94" s="35">
        <v>1</v>
      </c>
      <c r="G94" s="36">
        <f>9588.241</f>
        <v>9588.241</v>
      </c>
      <c r="H94" s="42" t="s">
        <v>192</v>
      </c>
      <c r="I94" s="62" t="s">
        <v>193</v>
      </c>
      <c r="J94" s="45" t="s">
        <v>48</v>
      </c>
    </row>
    <row r="95" spans="1:10" ht="56.25" x14ac:dyDescent="0.25">
      <c r="A95" s="77" t="s">
        <v>194</v>
      </c>
      <c r="B95" s="84" t="s">
        <v>195</v>
      </c>
      <c r="C95" s="58" t="s">
        <v>191</v>
      </c>
      <c r="D95" s="101">
        <v>6</v>
      </c>
      <c r="E95" s="80">
        <v>24547.856732142853</v>
      </c>
      <c r="F95" s="35">
        <v>3</v>
      </c>
      <c r="G95" s="36">
        <f>12273.928</f>
        <v>12273.928</v>
      </c>
      <c r="H95" s="42" t="s">
        <v>192</v>
      </c>
      <c r="I95" s="46" t="s">
        <v>196</v>
      </c>
      <c r="J95" s="45" t="s">
        <v>48</v>
      </c>
    </row>
    <row r="96" spans="1:10" ht="37.5" x14ac:dyDescent="0.25">
      <c r="A96" s="74" t="s">
        <v>197</v>
      </c>
      <c r="B96" s="66" t="s">
        <v>198</v>
      </c>
      <c r="C96" s="58"/>
      <c r="D96" s="58"/>
      <c r="E96" s="96">
        <v>37627.178160714284</v>
      </c>
      <c r="F96" s="97"/>
      <c r="G96" s="56">
        <f>G97+G98</f>
        <v>37627.178</v>
      </c>
      <c r="H96" s="37"/>
      <c r="I96" s="37"/>
      <c r="J96" s="27"/>
    </row>
    <row r="97" spans="1:10" ht="56.25" x14ac:dyDescent="0.25">
      <c r="A97" s="77" t="s">
        <v>199</v>
      </c>
      <c r="B97" s="84" t="s">
        <v>200</v>
      </c>
      <c r="C97" s="58" t="s">
        <v>191</v>
      </c>
      <c r="D97" s="58">
        <v>7</v>
      </c>
      <c r="E97" s="80">
        <v>23690.1606875</v>
      </c>
      <c r="F97" s="35">
        <v>7</v>
      </c>
      <c r="G97" s="36">
        <v>23690.161</v>
      </c>
      <c r="H97" s="42" t="s">
        <v>201</v>
      </c>
      <c r="I97" s="73" t="s">
        <v>202</v>
      </c>
      <c r="J97" s="45" t="s">
        <v>48</v>
      </c>
    </row>
    <row r="98" spans="1:10" ht="56.25" x14ac:dyDescent="0.25">
      <c r="A98" s="77" t="s">
        <v>203</v>
      </c>
      <c r="B98" s="84" t="s">
        <v>204</v>
      </c>
      <c r="C98" s="58" t="s">
        <v>191</v>
      </c>
      <c r="D98" s="58">
        <v>3</v>
      </c>
      <c r="E98" s="80">
        <v>13937.017473214286</v>
      </c>
      <c r="F98" s="35">
        <v>3</v>
      </c>
      <c r="G98" s="36">
        <v>13937.017</v>
      </c>
      <c r="H98" s="42" t="s">
        <v>201</v>
      </c>
      <c r="I98" s="42" t="s">
        <v>205</v>
      </c>
      <c r="J98" s="45" t="s">
        <v>48</v>
      </c>
    </row>
    <row r="99" spans="1:10" ht="37.5" x14ac:dyDescent="0.25">
      <c r="A99" s="74" t="s">
        <v>206</v>
      </c>
      <c r="B99" s="66" t="s">
        <v>207</v>
      </c>
      <c r="C99" s="58"/>
      <c r="D99" s="58"/>
      <c r="E99" s="96">
        <v>4504.4040535714284</v>
      </c>
      <c r="F99" s="97"/>
      <c r="G99" s="56">
        <f>G100+G101</f>
        <v>4504.4039999999995</v>
      </c>
      <c r="H99" s="37"/>
      <c r="I99" s="37"/>
      <c r="J99" s="27"/>
    </row>
    <row r="100" spans="1:10" ht="18.75" x14ac:dyDescent="0.25">
      <c r="A100" s="77" t="s">
        <v>208</v>
      </c>
      <c r="B100" s="84" t="s">
        <v>209</v>
      </c>
      <c r="C100" s="58" t="s">
        <v>43</v>
      </c>
      <c r="D100" s="58">
        <v>4</v>
      </c>
      <c r="E100" s="80">
        <v>3263.9011071428567</v>
      </c>
      <c r="F100" s="35">
        <v>4</v>
      </c>
      <c r="G100" s="36">
        <v>3263.9009999999998</v>
      </c>
      <c r="H100" s="37" t="s">
        <v>210</v>
      </c>
      <c r="I100" s="37" t="s">
        <v>211</v>
      </c>
      <c r="J100" s="45" t="s">
        <v>48</v>
      </c>
    </row>
    <row r="101" spans="1:10" ht="37.5" x14ac:dyDescent="0.25">
      <c r="A101" s="77" t="s">
        <v>212</v>
      </c>
      <c r="B101" s="95" t="s">
        <v>213</v>
      </c>
      <c r="C101" s="58" t="s">
        <v>43</v>
      </c>
      <c r="D101" s="58">
        <v>5</v>
      </c>
      <c r="E101" s="80">
        <v>1240.5029464285712</v>
      </c>
      <c r="F101" s="35">
        <v>5</v>
      </c>
      <c r="G101" s="36">
        <v>1240.5029999999999</v>
      </c>
      <c r="H101" s="37" t="s">
        <v>214</v>
      </c>
      <c r="I101" s="37" t="s">
        <v>215</v>
      </c>
      <c r="J101" s="45" t="s">
        <v>48</v>
      </c>
    </row>
    <row r="102" spans="1:10" ht="37.5" x14ac:dyDescent="0.25">
      <c r="A102" s="74" t="s">
        <v>216</v>
      </c>
      <c r="B102" s="66" t="s">
        <v>217</v>
      </c>
      <c r="C102" s="58"/>
      <c r="D102" s="58"/>
      <c r="E102" s="96">
        <v>31726.072678571425</v>
      </c>
      <c r="F102" s="97"/>
      <c r="G102" s="56">
        <f>G103+G104+G105+G106+G107+G108+G109+G110</f>
        <v>0</v>
      </c>
      <c r="H102" s="37"/>
      <c r="I102" s="37"/>
      <c r="J102" s="27"/>
    </row>
    <row r="103" spans="1:10" ht="37.5" x14ac:dyDescent="0.25">
      <c r="A103" s="77" t="s">
        <v>218</v>
      </c>
      <c r="B103" s="84" t="s">
        <v>219</v>
      </c>
      <c r="C103" s="58" t="s">
        <v>43</v>
      </c>
      <c r="D103" s="58">
        <v>6</v>
      </c>
      <c r="E103" s="80">
        <v>987.15857142857135</v>
      </c>
      <c r="F103" s="35"/>
      <c r="G103" s="36"/>
      <c r="H103" s="42"/>
      <c r="I103" s="73"/>
      <c r="J103" s="44" t="s">
        <v>37</v>
      </c>
    </row>
    <row r="104" spans="1:10" ht="18.75" x14ac:dyDescent="0.25">
      <c r="A104" s="77" t="s">
        <v>220</v>
      </c>
      <c r="B104" s="84" t="s">
        <v>209</v>
      </c>
      <c r="C104" s="58" t="s">
        <v>43</v>
      </c>
      <c r="D104" s="58">
        <v>2</v>
      </c>
      <c r="E104" s="80">
        <v>1631.9505535714284</v>
      </c>
      <c r="F104" s="35"/>
      <c r="G104" s="36"/>
      <c r="H104" s="37"/>
      <c r="I104" s="73"/>
      <c r="J104" s="44" t="s">
        <v>37</v>
      </c>
    </row>
    <row r="105" spans="1:10" ht="18.75" x14ac:dyDescent="0.25">
      <c r="A105" s="77" t="s">
        <v>221</v>
      </c>
      <c r="B105" s="84" t="s">
        <v>160</v>
      </c>
      <c r="C105" s="58" t="s">
        <v>43</v>
      </c>
      <c r="D105" s="58">
        <v>1</v>
      </c>
      <c r="E105" s="93"/>
      <c r="F105" s="94"/>
      <c r="G105" s="36"/>
      <c r="H105" s="37"/>
      <c r="I105" s="73"/>
      <c r="J105" s="44" t="s">
        <v>37</v>
      </c>
    </row>
    <row r="106" spans="1:10" ht="37.5" x14ac:dyDescent="0.25">
      <c r="A106" s="77" t="s">
        <v>222</v>
      </c>
      <c r="B106" s="95" t="s">
        <v>223</v>
      </c>
      <c r="C106" s="85" t="s">
        <v>133</v>
      </c>
      <c r="D106" s="85">
        <v>1</v>
      </c>
      <c r="E106" s="80">
        <v>8241.2053839285709</v>
      </c>
      <c r="F106" s="35"/>
      <c r="G106" s="88"/>
      <c r="H106" s="42"/>
      <c r="I106" s="73"/>
      <c r="J106" s="44" t="s">
        <v>37</v>
      </c>
    </row>
    <row r="107" spans="1:10" ht="37.5" x14ac:dyDescent="0.25">
      <c r="A107" s="77" t="s">
        <v>224</v>
      </c>
      <c r="B107" s="95" t="s">
        <v>225</v>
      </c>
      <c r="C107" s="85" t="s">
        <v>133</v>
      </c>
      <c r="D107" s="85">
        <v>1</v>
      </c>
      <c r="E107" s="80">
        <v>6615.8130982142857</v>
      </c>
      <c r="F107" s="35"/>
      <c r="G107" s="88"/>
      <c r="H107" s="42"/>
      <c r="I107" s="73"/>
      <c r="J107" s="44" t="s">
        <v>37</v>
      </c>
    </row>
    <row r="108" spans="1:10" ht="37.5" x14ac:dyDescent="0.25">
      <c r="A108" s="77" t="s">
        <v>226</v>
      </c>
      <c r="B108" s="95" t="s">
        <v>227</v>
      </c>
      <c r="C108" s="85" t="s">
        <v>133</v>
      </c>
      <c r="D108" s="85">
        <v>1</v>
      </c>
      <c r="E108" s="80">
        <v>6325.568821428571</v>
      </c>
      <c r="F108" s="35"/>
      <c r="G108" s="88"/>
      <c r="H108" s="42"/>
      <c r="I108" s="73"/>
      <c r="J108" s="44" t="s">
        <v>37</v>
      </c>
    </row>
    <row r="109" spans="1:10" ht="37.5" x14ac:dyDescent="0.25">
      <c r="A109" s="77" t="s">
        <v>228</v>
      </c>
      <c r="B109" s="95" t="s">
        <v>229</v>
      </c>
      <c r="C109" s="85" t="s">
        <v>133</v>
      </c>
      <c r="D109" s="85">
        <v>1</v>
      </c>
      <c r="E109" s="80">
        <v>7676.2756607142846</v>
      </c>
      <c r="F109" s="35"/>
      <c r="G109" s="88"/>
      <c r="H109" s="42"/>
      <c r="I109" s="73"/>
      <c r="J109" s="44" t="s">
        <v>37</v>
      </c>
    </row>
    <row r="110" spans="1:10" ht="37.5" x14ac:dyDescent="0.25">
      <c r="A110" s="77" t="s">
        <v>230</v>
      </c>
      <c r="B110" s="95" t="s">
        <v>213</v>
      </c>
      <c r="C110" s="58" t="s">
        <v>43</v>
      </c>
      <c r="D110" s="58">
        <v>1</v>
      </c>
      <c r="E110" s="80">
        <v>248.10058928571425</v>
      </c>
      <c r="F110" s="35"/>
      <c r="G110" s="36"/>
      <c r="H110" s="37"/>
      <c r="I110" s="73"/>
      <c r="J110" s="44" t="s">
        <v>37</v>
      </c>
    </row>
    <row r="111" spans="1:10" ht="37.5" x14ac:dyDescent="0.25">
      <c r="A111" s="74" t="s">
        <v>231</v>
      </c>
      <c r="B111" s="66" t="s">
        <v>232</v>
      </c>
      <c r="C111" s="58"/>
      <c r="D111" s="58"/>
      <c r="E111" s="96">
        <v>1170.9411964285714</v>
      </c>
      <c r="F111" s="97"/>
      <c r="G111" s="56">
        <f>G112</f>
        <v>1170.941</v>
      </c>
      <c r="H111" s="37"/>
      <c r="I111" s="37"/>
      <c r="J111" s="27"/>
    </row>
    <row r="112" spans="1:10" ht="18.75" x14ac:dyDescent="0.25">
      <c r="A112" s="77" t="s">
        <v>233</v>
      </c>
      <c r="B112" s="84" t="s">
        <v>234</v>
      </c>
      <c r="C112" s="58" t="s">
        <v>43</v>
      </c>
      <c r="D112" s="58">
        <v>6</v>
      </c>
      <c r="E112" s="80">
        <v>1170.9411964285714</v>
      </c>
      <c r="F112" s="35">
        <v>6</v>
      </c>
      <c r="G112" s="36">
        <v>1170.941</v>
      </c>
      <c r="H112" s="37" t="s">
        <v>235</v>
      </c>
      <c r="I112" s="37" t="s">
        <v>236</v>
      </c>
      <c r="J112" s="45" t="s">
        <v>48</v>
      </c>
    </row>
    <row r="113" spans="1:11" ht="37.5" x14ac:dyDescent="0.25">
      <c r="A113" s="74" t="s">
        <v>237</v>
      </c>
      <c r="B113" s="66" t="s">
        <v>238</v>
      </c>
      <c r="C113" s="58"/>
      <c r="D113" s="58"/>
      <c r="E113" s="96">
        <v>47652.961464285705</v>
      </c>
      <c r="F113" s="97"/>
      <c r="G113" s="56">
        <f>G114+G115</f>
        <v>0</v>
      </c>
      <c r="H113" s="37"/>
      <c r="I113" s="37"/>
      <c r="J113" s="27"/>
    </row>
    <row r="114" spans="1:11" ht="56.25" x14ac:dyDescent="0.25">
      <c r="A114" s="77" t="s">
        <v>239</v>
      </c>
      <c r="B114" s="84" t="s">
        <v>240</v>
      </c>
      <c r="C114" s="58" t="s">
        <v>191</v>
      </c>
      <c r="D114" s="58">
        <v>2</v>
      </c>
      <c r="E114" s="80">
        <v>9823.2018928571415</v>
      </c>
      <c r="F114" s="35"/>
      <c r="G114" s="36"/>
      <c r="H114" s="42"/>
      <c r="I114" s="73"/>
      <c r="J114" s="45" t="s">
        <v>48</v>
      </c>
    </row>
    <row r="115" spans="1:11" ht="56.25" x14ac:dyDescent="0.25">
      <c r="A115" s="77" t="s">
        <v>241</v>
      </c>
      <c r="B115" s="84" t="s">
        <v>242</v>
      </c>
      <c r="C115" s="58" t="s">
        <v>191</v>
      </c>
      <c r="D115" s="58">
        <v>6</v>
      </c>
      <c r="E115" s="80">
        <v>37829.759571428564</v>
      </c>
      <c r="F115" s="35"/>
      <c r="G115" s="36"/>
      <c r="H115" s="42"/>
      <c r="I115" s="73"/>
      <c r="J115" s="45" t="s">
        <v>48</v>
      </c>
    </row>
    <row r="116" spans="1:11" ht="37.5" x14ac:dyDescent="0.25">
      <c r="A116" s="74" t="s">
        <v>243</v>
      </c>
      <c r="B116" s="66" t="s">
        <v>244</v>
      </c>
      <c r="C116" s="58"/>
      <c r="D116" s="58"/>
      <c r="E116" s="96">
        <v>25219.83971428571</v>
      </c>
      <c r="F116" s="97"/>
      <c r="G116" s="56">
        <f>G117</f>
        <v>0</v>
      </c>
      <c r="H116" s="37"/>
      <c r="I116" s="37"/>
      <c r="J116" s="27"/>
    </row>
    <row r="117" spans="1:11" ht="56.25" x14ac:dyDescent="0.25">
      <c r="A117" s="77" t="s">
        <v>245</v>
      </c>
      <c r="B117" s="84" t="s">
        <v>242</v>
      </c>
      <c r="C117" s="58" t="s">
        <v>191</v>
      </c>
      <c r="D117" s="58">
        <v>4</v>
      </c>
      <c r="E117" s="80">
        <v>25219.83971428571</v>
      </c>
      <c r="F117" s="35"/>
      <c r="G117" s="36"/>
      <c r="H117" s="42"/>
      <c r="I117" s="42"/>
      <c r="J117" s="44" t="s">
        <v>37</v>
      </c>
      <c r="K117" s="102"/>
    </row>
    <row r="118" spans="1:11" ht="37.5" x14ac:dyDescent="0.25">
      <c r="A118" s="74" t="s">
        <v>246</v>
      </c>
      <c r="B118" s="66" t="s">
        <v>247</v>
      </c>
      <c r="C118" s="58"/>
      <c r="D118" s="58"/>
      <c r="E118" s="96">
        <v>248.10058928571425</v>
      </c>
      <c r="F118" s="97"/>
      <c r="G118" s="56">
        <f>G119</f>
        <v>0</v>
      </c>
      <c r="H118" s="37"/>
      <c r="I118" s="37"/>
      <c r="J118" s="27"/>
    </row>
    <row r="119" spans="1:11" ht="37.5" x14ac:dyDescent="0.25">
      <c r="A119" s="77" t="s">
        <v>248</v>
      </c>
      <c r="B119" s="95" t="s">
        <v>213</v>
      </c>
      <c r="C119" s="58" t="s">
        <v>43</v>
      </c>
      <c r="D119" s="58">
        <v>1</v>
      </c>
      <c r="E119" s="80">
        <v>248.10058928571425</v>
      </c>
      <c r="F119" s="35"/>
      <c r="G119" s="36"/>
      <c r="H119" s="37"/>
      <c r="I119" s="37"/>
      <c r="J119" s="27" t="s">
        <v>66</v>
      </c>
    </row>
    <row r="120" spans="1:11" ht="37.5" x14ac:dyDescent="0.25">
      <c r="A120" s="74" t="s">
        <v>249</v>
      </c>
      <c r="B120" s="66" t="s">
        <v>250</v>
      </c>
      <c r="C120" s="58"/>
      <c r="D120" s="58"/>
      <c r="E120" s="96">
        <v>4911.6009464285708</v>
      </c>
      <c r="F120" s="97"/>
      <c r="G120" s="56">
        <f>G121</f>
        <v>4911.6009999999997</v>
      </c>
      <c r="H120" s="37"/>
      <c r="I120" s="37"/>
      <c r="J120" s="27"/>
    </row>
    <row r="121" spans="1:11" ht="56.25" x14ac:dyDescent="0.25">
      <c r="A121" s="77" t="s">
        <v>251</v>
      </c>
      <c r="B121" s="84" t="s">
        <v>240</v>
      </c>
      <c r="C121" s="58" t="s">
        <v>191</v>
      </c>
      <c r="D121" s="58">
        <v>1</v>
      </c>
      <c r="E121" s="80">
        <v>4911.6009464285708</v>
      </c>
      <c r="F121" s="35">
        <v>1</v>
      </c>
      <c r="G121" s="36">
        <v>4911.6009999999997</v>
      </c>
      <c r="H121" s="42" t="s">
        <v>235</v>
      </c>
      <c r="I121" s="73" t="s">
        <v>252</v>
      </c>
      <c r="J121" s="45" t="s">
        <v>48</v>
      </c>
    </row>
    <row r="122" spans="1:11" ht="37.5" x14ac:dyDescent="0.25">
      <c r="A122" s="103" t="s">
        <v>253</v>
      </c>
      <c r="B122" s="66" t="s">
        <v>254</v>
      </c>
      <c r="C122" s="58"/>
      <c r="D122" s="58"/>
      <c r="E122" s="96">
        <v>16921.543348214283</v>
      </c>
      <c r="F122" s="97"/>
      <c r="G122" s="56">
        <f>G123</f>
        <v>16921.543000000001</v>
      </c>
      <c r="H122" s="37"/>
      <c r="I122" s="37"/>
      <c r="J122" s="27"/>
    </row>
    <row r="123" spans="1:11" ht="56.25" x14ac:dyDescent="0.25">
      <c r="A123" s="104" t="s">
        <v>255</v>
      </c>
      <c r="B123" s="84" t="s">
        <v>200</v>
      </c>
      <c r="C123" s="58" t="s">
        <v>191</v>
      </c>
      <c r="D123" s="58">
        <v>5</v>
      </c>
      <c r="E123" s="80">
        <v>16921.543348214283</v>
      </c>
      <c r="F123" s="35">
        <v>5</v>
      </c>
      <c r="G123" s="36">
        <v>16921.543000000001</v>
      </c>
      <c r="H123" s="42" t="s">
        <v>201</v>
      </c>
      <c r="I123" s="42" t="s">
        <v>256</v>
      </c>
      <c r="J123" s="45" t="s">
        <v>48</v>
      </c>
    </row>
    <row r="124" spans="1:11" ht="37.5" x14ac:dyDescent="0.25">
      <c r="A124" s="103" t="s">
        <v>257</v>
      </c>
      <c r="B124" s="30" t="s">
        <v>258</v>
      </c>
      <c r="C124" s="67"/>
      <c r="D124" s="105"/>
      <c r="E124" s="96">
        <v>15214.748321428569</v>
      </c>
      <c r="F124" s="97"/>
      <c r="G124" s="56">
        <f>G125+G126+G127</f>
        <v>0</v>
      </c>
      <c r="H124" s="37"/>
      <c r="I124" s="37"/>
      <c r="J124" s="27"/>
    </row>
    <row r="125" spans="1:11" ht="18.75" x14ac:dyDescent="0.25">
      <c r="A125" s="104" t="s">
        <v>259</v>
      </c>
      <c r="B125" s="84" t="s">
        <v>260</v>
      </c>
      <c r="C125" s="85" t="s">
        <v>43</v>
      </c>
      <c r="D125" s="106">
        <v>1</v>
      </c>
      <c r="E125" s="80">
        <v>13334.697178571427</v>
      </c>
      <c r="F125" s="35"/>
      <c r="G125" s="36"/>
      <c r="H125" s="37"/>
      <c r="I125" s="37"/>
      <c r="J125" s="27" t="s">
        <v>66</v>
      </c>
    </row>
    <row r="126" spans="1:11" ht="18.75" x14ac:dyDescent="0.25">
      <c r="A126" s="104" t="s">
        <v>261</v>
      </c>
      <c r="B126" s="84" t="s">
        <v>262</v>
      </c>
      <c r="C126" s="85" t="s">
        <v>43</v>
      </c>
      <c r="D126" s="106">
        <v>2</v>
      </c>
      <c r="E126" s="80">
        <v>1631.9505535714284</v>
      </c>
      <c r="F126" s="35"/>
      <c r="G126" s="36"/>
      <c r="H126" s="37"/>
      <c r="I126" s="37"/>
      <c r="J126" s="27" t="s">
        <v>66</v>
      </c>
    </row>
    <row r="127" spans="1:11" ht="18.75" x14ac:dyDescent="0.25">
      <c r="A127" s="104" t="s">
        <v>263</v>
      </c>
      <c r="B127" s="84" t="s">
        <v>264</v>
      </c>
      <c r="C127" s="58" t="s">
        <v>43</v>
      </c>
      <c r="D127" s="58">
        <v>1</v>
      </c>
      <c r="E127" s="80">
        <v>248.10058928571425</v>
      </c>
      <c r="F127" s="35"/>
      <c r="G127" s="36"/>
      <c r="H127" s="37"/>
      <c r="I127" s="37"/>
      <c r="J127" s="27" t="s">
        <v>66</v>
      </c>
    </row>
    <row r="128" spans="1:11" ht="56.25" x14ac:dyDescent="0.25">
      <c r="A128" s="100">
        <v>24</v>
      </c>
      <c r="B128" s="66" t="s">
        <v>265</v>
      </c>
      <c r="C128" s="58"/>
      <c r="D128" s="58"/>
      <c r="E128" s="96">
        <v>636.03997321428562</v>
      </c>
      <c r="F128" s="97"/>
      <c r="G128" s="56">
        <f>G129</f>
        <v>0</v>
      </c>
      <c r="H128" s="37"/>
      <c r="I128" s="37"/>
      <c r="J128" s="27"/>
    </row>
    <row r="129" spans="1:15" ht="18.75" x14ac:dyDescent="0.25">
      <c r="A129" s="77" t="s">
        <v>266</v>
      </c>
      <c r="B129" s="86" t="s">
        <v>132</v>
      </c>
      <c r="C129" s="87" t="s">
        <v>133</v>
      </c>
      <c r="D129" s="87">
        <v>17</v>
      </c>
      <c r="E129" s="80">
        <v>636.03997321428562</v>
      </c>
      <c r="F129" s="35"/>
      <c r="G129" s="37"/>
      <c r="H129" s="37"/>
      <c r="I129" s="107"/>
      <c r="J129" s="27" t="s">
        <v>29</v>
      </c>
    </row>
    <row r="130" spans="1:15" ht="18.75" x14ac:dyDescent="0.25">
      <c r="A130" s="69">
        <v>25</v>
      </c>
      <c r="B130" s="108" t="s">
        <v>267</v>
      </c>
      <c r="C130" s="108"/>
      <c r="D130" s="108"/>
      <c r="E130" s="82">
        <v>54549.161517857137</v>
      </c>
      <c r="F130" s="83"/>
      <c r="G130" s="56">
        <f>G131</f>
        <v>0</v>
      </c>
      <c r="H130" s="37"/>
      <c r="I130" s="37"/>
      <c r="J130" s="27"/>
    </row>
    <row r="131" spans="1:15" ht="18.75" x14ac:dyDescent="0.3">
      <c r="A131" s="100"/>
      <c r="B131" s="109" t="s">
        <v>268</v>
      </c>
      <c r="C131" s="100"/>
      <c r="D131" s="100"/>
      <c r="E131" s="96">
        <v>54549.161517857137</v>
      </c>
      <c r="F131" s="97"/>
      <c r="G131" s="56">
        <f>SUM(G132:G137)</f>
        <v>0</v>
      </c>
      <c r="H131" s="37"/>
      <c r="I131" s="37"/>
      <c r="J131" s="27"/>
    </row>
    <row r="132" spans="1:15" ht="18.75" x14ac:dyDescent="0.3">
      <c r="A132" s="77" t="s">
        <v>269</v>
      </c>
      <c r="B132" s="110" t="s">
        <v>270</v>
      </c>
      <c r="C132" s="58" t="s">
        <v>43</v>
      </c>
      <c r="D132" s="58">
        <v>11</v>
      </c>
      <c r="E132" s="80">
        <v>9013.2404999999981</v>
      </c>
      <c r="F132" s="35"/>
      <c r="G132" s="36"/>
      <c r="H132" s="37"/>
      <c r="I132" s="37"/>
      <c r="J132" s="27" t="s">
        <v>40</v>
      </c>
    </row>
    <row r="133" spans="1:15" ht="18.75" x14ac:dyDescent="0.25">
      <c r="A133" s="77" t="s">
        <v>271</v>
      </c>
      <c r="B133" s="84" t="s">
        <v>182</v>
      </c>
      <c r="C133" s="85" t="s">
        <v>43</v>
      </c>
      <c r="D133" s="106">
        <v>1</v>
      </c>
      <c r="E133" s="80">
        <v>587.92322321428571</v>
      </c>
      <c r="F133" s="35"/>
      <c r="G133" s="36"/>
      <c r="H133" s="37"/>
      <c r="I133" s="37"/>
      <c r="J133" s="27" t="s">
        <v>40</v>
      </c>
    </row>
    <row r="134" spans="1:15" ht="18.75" x14ac:dyDescent="0.25">
      <c r="A134" s="77" t="s">
        <v>272</v>
      </c>
      <c r="B134" s="84" t="s">
        <v>273</v>
      </c>
      <c r="C134" s="85" t="s">
        <v>43</v>
      </c>
      <c r="D134" s="106">
        <v>12</v>
      </c>
      <c r="E134" s="80">
        <v>6054.5726785714278</v>
      </c>
      <c r="F134" s="35"/>
      <c r="G134" s="36"/>
      <c r="H134" s="37"/>
      <c r="I134" s="37"/>
      <c r="J134" s="27" t="s">
        <v>40</v>
      </c>
    </row>
    <row r="135" spans="1:15" ht="18.75" x14ac:dyDescent="0.25">
      <c r="A135" s="77" t="s">
        <v>274</v>
      </c>
      <c r="B135" s="84" t="s">
        <v>275</v>
      </c>
      <c r="C135" s="85" t="s">
        <v>43</v>
      </c>
      <c r="D135" s="106">
        <v>11</v>
      </c>
      <c r="E135" s="80">
        <v>33610.613044642858</v>
      </c>
      <c r="F135" s="35"/>
      <c r="G135" s="36"/>
      <c r="H135" s="37"/>
      <c r="I135" s="37"/>
      <c r="J135" s="27" t="s">
        <v>40</v>
      </c>
    </row>
    <row r="136" spans="1:15" ht="18.75" x14ac:dyDescent="0.25">
      <c r="A136" s="77" t="s">
        <v>276</v>
      </c>
      <c r="B136" s="84" t="s">
        <v>277</v>
      </c>
      <c r="C136" s="85" t="s">
        <v>43</v>
      </c>
      <c r="D136" s="106">
        <v>1</v>
      </c>
      <c r="E136" s="80">
        <v>397.58360714285709</v>
      </c>
      <c r="F136" s="35"/>
      <c r="G136" s="36"/>
      <c r="H136" s="37"/>
      <c r="I136" s="37"/>
      <c r="J136" s="27" t="s">
        <v>40</v>
      </c>
    </row>
    <row r="137" spans="1:15" ht="18.75" x14ac:dyDescent="0.25">
      <c r="A137" s="77" t="s">
        <v>278</v>
      </c>
      <c r="B137" s="84" t="s">
        <v>279</v>
      </c>
      <c r="C137" s="85" t="s">
        <v>43</v>
      </c>
      <c r="D137" s="106">
        <v>22</v>
      </c>
      <c r="E137" s="80">
        <v>4885.2284642857139</v>
      </c>
      <c r="F137" s="35"/>
      <c r="G137" s="36"/>
      <c r="H137" s="37"/>
      <c r="I137" s="37"/>
      <c r="J137" s="27" t="s">
        <v>40</v>
      </c>
    </row>
    <row r="138" spans="1:15" ht="37.5" x14ac:dyDescent="0.25">
      <c r="A138" s="100">
        <v>26</v>
      </c>
      <c r="B138" s="66" t="s">
        <v>280</v>
      </c>
      <c r="C138" s="58"/>
      <c r="D138" s="58"/>
      <c r="E138" s="96">
        <v>78431.771080357139</v>
      </c>
      <c r="F138" s="97"/>
      <c r="G138" s="56">
        <f>SUM(G139:G148)</f>
        <v>0</v>
      </c>
      <c r="H138" s="37"/>
      <c r="I138" s="37"/>
      <c r="J138" s="27"/>
    </row>
    <row r="139" spans="1:15" ht="18.75" x14ac:dyDescent="0.25">
      <c r="A139" s="111" t="s">
        <v>281</v>
      </c>
      <c r="B139" s="112" t="s">
        <v>282</v>
      </c>
      <c r="C139" s="113" t="s">
        <v>191</v>
      </c>
      <c r="D139" s="113">
        <v>1</v>
      </c>
      <c r="E139" s="80">
        <v>5244.0057589285707</v>
      </c>
      <c r="F139" s="35"/>
      <c r="G139" s="43"/>
      <c r="H139" s="73"/>
      <c r="I139" s="73"/>
      <c r="J139" s="27" t="s">
        <v>24</v>
      </c>
    </row>
    <row r="140" spans="1:15" ht="18.75" x14ac:dyDescent="0.25">
      <c r="A140" s="111" t="s">
        <v>283</v>
      </c>
      <c r="B140" s="84" t="s">
        <v>284</v>
      </c>
      <c r="C140" s="58" t="s">
        <v>191</v>
      </c>
      <c r="D140" s="58">
        <v>1</v>
      </c>
      <c r="E140" s="80">
        <v>4010.0575267857139</v>
      </c>
      <c r="F140" s="35"/>
      <c r="G140" s="43"/>
      <c r="H140" s="73"/>
      <c r="I140" s="73"/>
      <c r="J140" s="27" t="s">
        <v>24</v>
      </c>
      <c r="O140" s="2">
        <f ca="1">+O140:O143</f>
        <v>0</v>
      </c>
    </row>
    <row r="141" spans="1:15" ht="18.75" x14ac:dyDescent="0.25">
      <c r="A141" s="111" t="s">
        <v>285</v>
      </c>
      <c r="B141" s="84" t="s">
        <v>286</v>
      </c>
      <c r="C141" s="58" t="s">
        <v>191</v>
      </c>
      <c r="D141" s="58">
        <v>1</v>
      </c>
      <c r="E141" s="80">
        <v>3490.1540089285713</v>
      </c>
      <c r="F141" s="35"/>
      <c r="G141" s="43"/>
      <c r="H141" s="73"/>
      <c r="I141" s="73"/>
      <c r="J141" s="27" t="s">
        <v>24</v>
      </c>
    </row>
    <row r="142" spans="1:15" ht="18.75" x14ac:dyDescent="0.25">
      <c r="A142" s="111" t="s">
        <v>287</v>
      </c>
      <c r="B142" s="84" t="s">
        <v>288</v>
      </c>
      <c r="C142" s="58" t="s">
        <v>191</v>
      </c>
      <c r="D142" s="58">
        <v>1</v>
      </c>
      <c r="E142" s="80">
        <v>14677.951276785714</v>
      </c>
      <c r="F142" s="35"/>
      <c r="G142" s="43"/>
      <c r="H142" s="73"/>
      <c r="I142" s="73"/>
      <c r="J142" s="27" t="s">
        <v>40</v>
      </c>
    </row>
    <row r="143" spans="1:15" ht="18.75" x14ac:dyDescent="0.25">
      <c r="A143" s="111" t="s">
        <v>289</v>
      </c>
      <c r="B143" s="84" t="s">
        <v>288</v>
      </c>
      <c r="C143" s="58" t="s">
        <v>191</v>
      </c>
      <c r="D143" s="58">
        <v>1</v>
      </c>
      <c r="E143" s="80">
        <v>15249.144616071426</v>
      </c>
      <c r="F143" s="35"/>
      <c r="G143" s="43"/>
      <c r="H143" s="73"/>
      <c r="I143" s="73"/>
      <c r="J143" s="27" t="s">
        <v>40</v>
      </c>
    </row>
    <row r="144" spans="1:15" ht="18.75" x14ac:dyDescent="0.25">
      <c r="A144" s="111" t="s">
        <v>290</v>
      </c>
      <c r="B144" s="84" t="s">
        <v>288</v>
      </c>
      <c r="C144" s="58" t="s">
        <v>191</v>
      </c>
      <c r="D144" s="58">
        <v>1</v>
      </c>
      <c r="E144" s="80">
        <v>15030.037839285715</v>
      </c>
      <c r="F144" s="35"/>
      <c r="G144" s="43"/>
      <c r="H144" s="73"/>
      <c r="I144" s="73"/>
      <c r="J144" s="27" t="s">
        <v>40</v>
      </c>
    </row>
    <row r="145" spans="1:10" ht="18.75" x14ac:dyDescent="0.25">
      <c r="A145" s="111" t="s">
        <v>291</v>
      </c>
      <c r="B145" s="84" t="s">
        <v>292</v>
      </c>
      <c r="C145" s="58" t="s">
        <v>191</v>
      </c>
      <c r="D145" s="58">
        <v>1</v>
      </c>
      <c r="E145" s="80">
        <v>3871.8553303571425</v>
      </c>
      <c r="F145" s="35"/>
      <c r="G145" s="43"/>
      <c r="H145" s="73"/>
      <c r="I145" s="73"/>
      <c r="J145" s="114" t="s">
        <v>48</v>
      </c>
    </row>
    <row r="146" spans="1:10" ht="18.75" x14ac:dyDescent="0.25">
      <c r="A146" s="111" t="s">
        <v>293</v>
      </c>
      <c r="B146" s="95" t="s">
        <v>292</v>
      </c>
      <c r="C146" s="85" t="s">
        <v>191</v>
      </c>
      <c r="D146" s="85">
        <v>1</v>
      </c>
      <c r="E146" s="80">
        <v>3871.8553303571425</v>
      </c>
      <c r="F146" s="35"/>
      <c r="G146" s="43"/>
      <c r="H146" s="73"/>
      <c r="I146" s="73"/>
      <c r="J146" s="114" t="s">
        <v>48</v>
      </c>
    </row>
    <row r="147" spans="1:10" ht="18.75" x14ac:dyDescent="0.25">
      <c r="A147" s="111" t="s">
        <v>294</v>
      </c>
      <c r="B147" s="95" t="s">
        <v>292</v>
      </c>
      <c r="C147" s="85" t="s">
        <v>191</v>
      </c>
      <c r="D147" s="85">
        <v>1</v>
      </c>
      <c r="E147" s="80">
        <v>3871.8553303571425</v>
      </c>
      <c r="F147" s="35"/>
      <c r="G147" s="43"/>
      <c r="H147" s="73"/>
      <c r="I147" s="73"/>
      <c r="J147" s="114" t="s">
        <v>48</v>
      </c>
    </row>
    <row r="148" spans="1:10" ht="18.75" x14ac:dyDescent="0.25">
      <c r="A148" s="111" t="s">
        <v>295</v>
      </c>
      <c r="B148" s="84" t="s">
        <v>296</v>
      </c>
      <c r="C148" s="58" t="s">
        <v>191</v>
      </c>
      <c r="D148" s="58">
        <v>1</v>
      </c>
      <c r="E148" s="80">
        <v>9114.8540624999987</v>
      </c>
      <c r="F148" s="35"/>
      <c r="G148" s="43"/>
      <c r="H148" s="73"/>
      <c r="I148" s="73"/>
      <c r="J148" s="114" t="s">
        <v>48</v>
      </c>
    </row>
    <row r="149" spans="1:10" ht="37.5" x14ac:dyDescent="0.25">
      <c r="A149" s="103" t="s">
        <v>297</v>
      </c>
      <c r="B149" s="66" t="s">
        <v>298</v>
      </c>
      <c r="C149" s="85"/>
      <c r="D149" s="85"/>
      <c r="E149" s="82">
        <v>23774.600107142855</v>
      </c>
      <c r="F149" s="83"/>
      <c r="G149" s="19">
        <f>G150+G151+G152+G153+G154+G155</f>
        <v>2780.7280000000001</v>
      </c>
      <c r="H149" s="37"/>
      <c r="I149" s="37"/>
      <c r="J149" s="27"/>
    </row>
    <row r="150" spans="1:10" ht="56.25" x14ac:dyDescent="0.25">
      <c r="A150" s="104" t="s">
        <v>299</v>
      </c>
      <c r="B150" s="95" t="s">
        <v>300</v>
      </c>
      <c r="C150" s="85" t="s">
        <v>301</v>
      </c>
      <c r="D150" s="85">
        <v>1</v>
      </c>
      <c r="E150" s="80">
        <v>685.19052678571427</v>
      </c>
      <c r="F150" s="35">
        <v>1</v>
      </c>
      <c r="G150" s="43">
        <v>687.55700000000002</v>
      </c>
      <c r="H150" s="73"/>
      <c r="I150" s="73" t="s">
        <v>302</v>
      </c>
      <c r="J150" s="45" t="s">
        <v>40</v>
      </c>
    </row>
    <row r="151" spans="1:10" ht="56.25" x14ac:dyDescent="0.25">
      <c r="A151" s="104" t="s">
        <v>303</v>
      </c>
      <c r="B151" s="115" t="s">
        <v>304</v>
      </c>
      <c r="C151" s="85" t="s">
        <v>301</v>
      </c>
      <c r="D151" s="85">
        <v>1</v>
      </c>
      <c r="E151" s="80">
        <v>7224.506321428571</v>
      </c>
      <c r="F151" s="35"/>
      <c r="G151" s="43"/>
      <c r="H151" s="73"/>
      <c r="I151" s="73"/>
      <c r="J151" s="45" t="s">
        <v>48</v>
      </c>
    </row>
    <row r="152" spans="1:10" ht="56.25" x14ac:dyDescent="0.25">
      <c r="A152" s="104" t="s">
        <v>305</v>
      </c>
      <c r="B152" s="115" t="s">
        <v>306</v>
      </c>
      <c r="C152" s="85" t="s">
        <v>301</v>
      </c>
      <c r="D152" s="85">
        <v>1</v>
      </c>
      <c r="E152" s="80">
        <v>5528.3774107142854</v>
      </c>
      <c r="F152" s="35"/>
      <c r="G152" s="71"/>
      <c r="H152" s="37"/>
      <c r="I152" s="42"/>
      <c r="J152" s="45" t="s">
        <v>48</v>
      </c>
    </row>
    <row r="153" spans="1:10" ht="56.25" x14ac:dyDescent="0.25">
      <c r="A153" s="104" t="s">
        <v>307</v>
      </c>
      <c r="B153" s="115" t="s">
        <v>308</v>
      </c>
      <c r="C153" s="85" t="s">
        <v>301</v>
      </c>
      <c r="D153" s="85">
        <v>1</v>
      </c>
      <c r="E153" s="80">
        <v>2605.3019017857141</v>
      </c>
      <c r="F153" s="35">
        <v>1</v>
      </c>
      <c r="G153" s="36">
        <f>2093.171</f>
        <v>2093.1709999999998</v>
      </c>
      <c r="H153" s="37"/>
      <c r="I153" s="62" t="s">
        <v>309</v>
      </c>
      <c r="J153" s="45" t="s">
        <v>48</v>
      </c>
    </row>
    <row r="154" spans="1:10" ht="56.25" x14ac:dyDescent="0.25">
      <c r="A154" s="104" t="s">
        <v>310</v>
      </c>
      <c r="B154" s="115" t="s">
        <v>311</v>
      </c>
      <c r="C154" s="85" t="s">
        <v>301</v>
      </c>
      <c r="D154" s="85">
        <v>1</v>
      </c>
      <c r="E154" s="80">
        <v>4451.774982142857</v>
      </c>
      <c r="F154" s="35"/>
      <c r="G154" s="36"/>
      <c r="H154" s="37"/>
      <c r="I154" s="73"/>
      <c r="J154" s="45" t="s">
        <v>48</v>
      </c>
    </row>
    <row r="155" spans="1:10" ht="56.25" x14ac:dyDescent="0.25">
      <c r="A155" s="104" t="s">
        <v>312</v>
      </c>
      <c r="B155" s="115" t="s">
        <v>313</v>
      </c>
      <c r="C155" s="85" t="s">
        <v>301</v>
      </c>
      <c r="D155" s="85">
        <v>1</v>
      </c>
      <c r="E155" s="80">
        <v>3279.4489642857143</v>
      </c>
      <c r="F155" s="35"/>
      <c r="G155" s="36"/>
      <c r="H155" s="37"/>
      <c r="I155" s="73"/>
      <c r="J155" s="45" t="s">
        <v>48</v>
      </c>
    </row>
    <row r="156" spans="1:10" ht="37.5" x14ac:dyDescent="0.25">
      <c r="A156" s="100">
        <v>28</v>
      </c>
      <c r="B156" s="66" t="s">
        <v>314</v>
      </c>
      <c r="C156" s="58"/>
      <c r="D156" s="58"/>
      <c r="E156" s="96">
        <v>213689.61154069635</v>
      </c>
      <c r="F156" s="97"/>
      <c r="G156" s="96">
        <f>G157+G163+G169+G197+G215+G409+G444+G469</f>
        <v>71164.377000000008</v>
      </c>
      <c r="H156" s="37"/>
      <c r="I156" s="37"/>
      <c r="J156" s="27"/>
    </row>
    <row r="157" spans="1:10" ht="56.25" x14ac:dyDescent="0.25">
      <c r="A157" s="74" t="s">
        <v>315</v>
      </c>
      <c r="B157" s="30" t="s">
        <v>316</v>
      </c>
      <c r="C157" s="58"/>
      <c r="D157" s="58"/>
      <c r="E157" s="96">
        <v>5133.7749642857134</v>
      </c>
      <c r="F157" s="97"/>
      <c r="G157" s="96">
        <f>G158</f>
        <v>5133.7750000000005</v>
      </c>
      <c r="H157" s="37"/>
      <c r="I157" s="37"/>
      <c r="J157" s="27"/>
    </row>
    <row r="158" spans="1:10" ht="37.5" x14ac:dyDescent="0.25">
      <c r="A158" s="77" t="s">
        <v>317</v>
      </c>
      <c r="B158" s="30" t="s">
        <v>318</v>
      </c>
      <c r="C158" s="100"/>
      <c r="D158" s="100"/>
      <c r="E158" s="96">
        <v>5133.7749642857134</v>
      </c>
      <c r="F158" s="97"/>
      <c r="G158" s="56">
        <f>G159+G160+G161+G162</f>
        <v>5133.7750000000005</v>
      </c>
      <c r="H158" s="37"/>
      <c r="I158" s="37"/>
      <c r="J158" s="27"/>
    </row>
    <row r="159" spans="1:10" ht="37.5" x14ac:dyDescent="0.25">
      <c r="A159" s="77" t="s">
        <v>319</v>
      </c>
      <c r="B159" s="84" t="s">
        <v>320</v>
      </c>
      <c r="C159" s="58" t="s">
        <v>43</v>
      </c>
      <c r="D159" s="58">
        <v>4</v>
      </c>
      <c r="E159" s="80">
        <v>2498.1714999999999</v>
      </c>
      <c r="F159" s="35">
        <v>4</v>
      </c>
      <c r="G159" s="36">
        <v>2498.172</v>
      </c>
      <c r="H159" s="42" t="s">
        <v>321</v>
      </c>
      <c r="I159" s="42" t="s">
        <v>322</v>
      </c>
      <c r="J159" s="44" t="s">
        <v>29</v>
      </c>
    </row>
    <row r="160" spans="1:10" ht="37.5" x14ac:dyDescent="0.25">
      <c r="A160" s="77" t="s">
        <v>323</v>
      </c>
      <c r="B160" s="84" t="s">
        <v>324</v>
      </c>
      <c r="C160" s="58" t="s">
        <v>126</v>
      </c>
      <c r="D160" s="58">
        <v>4</v>
      </c>
      <c r="E160" s="80">
        <v>1619.3873928571427</v>
      </c>
      <c r="F160" s="35">
        <v>4</v>
      </c>
      <c r="G160" s="36">
        <v>1619.3869999999999</v>
      </c>
      <c r="H160" s="42" t="s">
        <v>325</v>
      </c>
      <c r="I160" s="42" t="s">
        <v>322</v>
      </c>
      <c r="J160" s="44" t="s">
        <v>29</v>
      </c>
    </row>
    <row r="161" spans="1:10" ht="18.75" x14ac:dyDescent="0.25">
      <c r="A161" s="77" t="s">
        <v>326</v>
      </c>
      <c r="B161" s="84" t="s">
        <v>327</v>
      </c>
      <c r="C161" s="58" t="s">
        <v>43</v>
      </c>
      <c r="D161" s="58">
        <v>8</v>
      </c>
      <c r="E161" s="80">
        <v>780.12228571428557</v>
      </c>
      <c r="F161" s="35">
        <v>8</v>
      </c>
      <c r="G161" s="36">
        <v>780.12199999999996</v>
      </c>
      <c r="H161" s="42" t="s">
        <v>328</v>
      </c>
      <c r="I161" s="42" t="s">
        <v>322</v>
      </c>
      <c r="J161" s="44" t="s">
        <v>29</v>
      </c>
    </row>
    <row r="162" spans="1:10" ht="18.75" x14ac:dyDescent="0.25">
      <c r="A162" s="77" t="s">
        <v>329</v>
      </c>
      <c r="B162" s="84" t="s">
        <v>330</v>
      </c>
      <c r="C162" s="58" t="s">
        <v>43</v>
      </c>
      <c r="D162" s="58">
        <v>8</v>
      </c>
      <c r="E162" s="80">
        <v>236.0937857142857</v>
      </c>
      <c r="F162" s="35">
        <v>8</v>
      </c>
      <c r="G162" s="36">
        <v>236.09399999999999</v>
      </c>
      <c r="H162" s="42" t="s">
        <v>328</v>
      </c>
      <c r="I162" s="42" t="s">
        <v>322</v>
      </c>
      <c r="J162" s="44" t="s">
        <v>29</v>
      </c>
    </row>
    <row r="163" spans="1:10" ht="56.25" x14ac:dyDescent="0.25">
      <c r="A163" s="74" t="s">
        <v>331</v>
      </c>
      <c r="B163" s="30" t="s">
        <v>332</v>
      </c>
      <c r="C163" s="58"/>
      <c r="D163" s="58"/>
      <c r="E163" s="96">
        <v>2566.8874821428572</v>
      </c>
      <c r="F163" s="97"/>
      <c r="G163" s="56">
        <f>SUM(G164)</f>
        <v>2566.8879999999999</v>
      </c>
      <c r="H163" s="42"/>
      <c r="I163" s="37"/>
      <c r="J163" s="27"/>
    </row>
    <row r="164" spans="1:10" ht="37.5" x14ac:dyDescent="0.3">
      <c r="A164" s="100" t="s">
        <v>333</v>
      </c>
      <c r="B164" s="30" t="s">
        <v>334</v>
      </c>
      <c r="C164" s="99"/>
      <c r="D164" s="58"/>
      <c r="E164" s="96">
        <v>2566.8874821428572</v>
      </c>
      <c r="F164" s="97"/>
      <c r="G164" s="56">
        <f>G165+G166+G167+G168</f>
        <v>2566.8879999999999</v>
      </c>
      <c r="H164" s="42"/>
      <c r="I164" s="37"/>
      <c r="J164" s="27"/>
    </row>
    <row r="165" spans="1:10" ht="18.75" x14ac:dyDescent="0.25">
      <c r="A165" s="58" t="s">
        <v>335</v>
      </c>
      <c r="B165" s="84" t="s">
        <v>327</v>
      </c>
      <c r="C165" s="58" t="s">
        <v>43</v>
      </c>
      <c r="D165" s="58">
        <v>4</v>
      </c>
      <c r="E165" s="80">
        <v>390.06114285714278</v>
      </c>
      <c r="F165" s="35">
        <v>4</v>
      </c>
      <c r="G165" s="36">
        <v>390.06099999999998</v>
      </c>
      <c r="H165" s="42" t="s">
        <v>328</v>
      </c>
      <c r="I165" s="37" t="s">
        <v>336</v>
      </c>
      <c r="J165" s="27" t="s">
        <v>48</v>
      </c>
    </row>
    <row r="166" spans="1:10" ht="18.75" x14ac:dyDescent="0.25">
      <c r="A166" s="58" t="s">
        <v>337</v>
      </c>
      <c r="B166" s="84" t="s">
        <v>330</v>
      </c>
      <c r="C166" s="58" t="s">
        <v>43</v>
      </c>
      <c r="D166" s="58">
        <v>4</v>
      </c>
      <c r="E166" s="80">
        <v>118.04689285714285</v>
      </c>
      <c r="F166" s="35">
        <v>4</v>
      </c>
      <c r="G166" s="36">
        <v>118.047</v>
      </c>
      <c r="H166" s="42" t="s">
        <v>328</v>
      </c>
      <c r="I166" s="37" t="s">
        <v>336</v>
      </c>
      <c r="J166" s="27" t="s">
        <v>48</v>
      </c>
    </row>
    <row r="167" spans="1:10" ht="37.5" x14ac:dyDescent="0.25">
      <c r="A167" s="58" t="s">
        <v>338</v>
      </c>
      <c r="B167" s="84" t="s">
        <v>324</v>
      </c>
      <c r="C167" s="58" t="s">
        <v>126</v>
      </c>
      <c r="D167" s="58">
        <v>2</v>
      </c>
      <c r="E167" s="80">
        <v>809.69369642857134</v>
      </c>
      <c r="F167" s="35">
        <v>2</v>
      </c>
      <c r="G167" s="36">
        <v>809.69399999999996</v>
      </c>
      <c r="H167" s="42" t="s">
        <v>325</v>
      </c>
      <c r="I167" s="42" t="s">
        <v>336</v>
      </c>
      <c r="J167" s="44" t="s">
        <v>48</v>
      </c>
    </row>
    <row r="168" spans="1:10" ht="37.5" x14ac:dyDescent="0.25">
      <c r="A168" s="58" t="s">
        <v>339</v>
      </c>
      <c r="B168" s="84" t="s">
        <v>320</v>
      </c>
      <c r="C168" s="58" t="s">
        <v>43</v>
      </c>
      <c r="D168" s="58">
        <v>2</v>
      </c>
      <c r="E168" s="80">
        <v>1249.08575</v>
      </c>
      <c r="F168" s="35">
        <v>2</v>
      </c>
      <c r="G168" s="36">
        <v>1249.086</v>
      </c>
      <c r="H168" s="42" t="s">
        <v>321</v>
      </c>
      <c r="I168" s="42" t="s">
        <v>336</v>
      </c>
      <c r="J168" s="44" t="s">
        <v>48</v>
      </c>
    </row>
    <row r="169" spans="1:10" ht="56.25" x14ac:dyDescent="0.25">
      <c r="A169" s="74" t="s">
        <v>340</v>
      </c>
      <c r="B169" s="30" t="s">
        <v>341</v>
      </c>
      <c r="C169" s="58"/>
      <c r="D169" s="58"/>
      <c r="E169" s="96">
        <v>51042.211742589279</v>
      </c>
      <c r="F169" s="97"/>
      <c r="G169" s="56">
        <f>SUM(G170+G175+G185+G195)</f>
        <v>26629.004000000001</v>
      </c>
      <c r="H169" s="37"/>
      <c r="I169" s="37"/>
      <c r="J169" s="27"/>
    </row>
    <row r="170" spans="1:10" ht="37.5" x14ac:dyDescent="0.25">
      <c r="A170" s="100" t="s">
        <v>342</v>
      </c>
      <c r="B170" s="30" t="s">
        <v>343</v>
      </c>
      <c r="C170" s="58"/>
      <c r="D170" s="58"/>
      <c r="E170" s="96">
        <v>5140.2514999999994</v>
      </c>
      <c r="F170" s="97"/>
      <c r="G170" s="56">
        <f>G171+G172+G173+G174</f>
        <v>0</v>
      </c>
      <c r="H170" s="37"/>
      <c r="I170" s="37"/>
      <c r="J170" s="27"/>
    </row>
    <row r="171" spans="1:10" ht="37.5" x14ac:dyDescent="0.25">
      <c r="A171" s="58" t="s">
        <v>344</v>
      </c>
      <c r="B171" s="84" t="s">
        <v>345</v>
      </c>
      <c r="C171" s="58" t="s">
        <v>43</v>
      </c>
      <c r="D171" s="58">
        <v>4</v>
      </c>
      <c r="E171" s="80">
        <v>2527.3158928571429</v>
      </c>
      <c r="F171" s="35"/>
      <c r="G171" s="36"/>
      <c r="H171" s="42"/>
      <c r="I171" s="42"/>
      <c r="J171" s="44" t="s">
        <v>32</v>
      </c>
    </row>
    <row r="172" spans="1:10" ht="37.5" x14ac:dyDescent="0.25">
      <c r="A172" s="58" t="s">
        <v>346</v>
      </c>
      <c r="B172" s="84" t="s">
        <v>347</v>
      </c>
      <c r="C172" s="58" t="s">
        <v>126</v>
      </c>
      <c r="D172" s="58">
        <v>4</v>
      </c>
      <c r="E172" s="80">
        <v>1596.7195357142857</v>
      </c>
      <c r="F172" s="35"/>
      <c r="G172" s="36"/>
      <c r="H172" s="42"/>
      <c r="I172" s="42"/>
      <c r="J172" s="44" t="s">
        <v>32</v>
      </c>
    </row>
    <row r="173" spans="1:10" ht="18.75" x14ac:dyDescent="0.25">
      <c r="A173" s="58" t="s">
        <v>348</v>
      </c>
      <c r="B173" s="84" t="s">
        <v>327</v>
      </c>
      <c r="C173" s="58" t="s">
        <v>43</v>
      </c>
      <c r="D173" s="58">
        <v>8</v>
      </c>
      <c r="E173" s="80">
        <v>780.12228571428557</v>
      </c>
      <c r="F173" s="35"/>
      <c r="G173" s="36"/>
      <c r="H173" s="42"/>
      <c r="I173" s="42"/>
      <c r="J173" s="44" t="s">
        <v>32</v>
      </c>
    </row>
    <row r="174" spans="1:10" ht="18.75" x14ac:dyDescent="0.25">
      <c r="A174" s="58" t="s">
        <v>349</v>
      </c>
      <c r="B174" s="84" t="s">
        <v>330</v>
      </c>
      <c r="C174" s="58" t="s">
        <v>43</v>
      </c>
      <c r="D174" s="58">
        <v>8</v>
      </c>
      <c r="E174" s="80">
        <v>236.0937857142857</v>
      </c>
      <c r="F174" s="35"/>
      <c r="G174" s="36"/>
      <c r="H174" s="42"/>
      <c r="I174" s="42"/>
      <c r="J174" s="44" t="s">
        <v>32</v>
      </c>
    </row>
    <row r="175" spans="1:10" ht="37.5" x14ac:dyDescent="0.25">
      <c r="A175" s="100" t="s">
        <v>350</v>
      </c>
      <c r="B175" s="30" t="s">
        <v>351</v>
      </c>
      <c r="C175" s="58"/>
      <c r="D175" s="58"/>
      <c r="E175" s="96">
        <v>22829.325732142857</v>
      </c>
      <c r="F175" s="97"/>
      <c r="G175" s="56">
        <f>G176+G177+G178+G179+G180+G181+G182+G183+G184</f>
        <v>8890.9250000000011</v>
      </c>
      <c r="H175" s="42"/>
      <c r="I175" s="37"/>
      <c r="J175" s="27"/>
    </row>
    <row r="176" spans="1:10" ht="37.5" x14ac:dyDescent="0.25">
      <c r="A176" s="58" t="s">
        <v>352</v>
      </c>
      <c r="B176" s="84" t="s">
        <v>353</v>
      </c>
      <c r="C176" s="58" t="s">
        <v>43</v>
      </c>
      <c r="D176" s="58">
        <v>10</v>
      </c>
      <c r="E176" s="80">
        <v>4797.3172321428574</v>
      </c>
      <c r="F176" s="35">
        <v>10</v>
      </c>
      <c r="G176" s="36">
        <v>4797.317</v>
      </c>
      <c r="H176" s="42" t="s">
        <v>354</v>
      </c>
      <c r="I176" s="73" t="s">
        <v>355</v>
      </c>
      <c r="J176" s="47" t="s">
        <v>32</v>
      </c>
    </row>
    <row r="177" spans="1:10" ht="37.5" x14ac:dyDescent="0.25">
      <c r="A177" s="58" t="s">
        <v>356</v>
      </c>
      <c r="B177" s="84" t="s">
        <v>357</v>
      </c>
      <c r="C177" s="58" t="s">
        <v>126</v>
      </c>
      <c r="D177" s="58">
        <v>10</v>
      </c>
      <c r="E177" s="80">
        <v>1952.7040178571431</v>
      </c>
      <c r="F177" s="35">
        <v>10</v>
      </c>
      <c r="G177" s="36">
        <v>1952.704</v>
      </c>
      <c r="H177" s="42" t="s">
        <v>358</v>
      </c>
      <c r="I177" s="73" t="s">
        <v>355</v>
      </c>
      <c r="J177" s="47" t="s">
        <v>32</v>
      </c>
    </row>
    <row r="178" spans="1:10" ht="33" x14ac:dyDescent="0.25">
      <c r="A178" s="58" t="s">
        <v>359</v>
      </c>
      <c r="B178" s="84" t="s">
        <v>360</v>
      </c>
      <c r="C178" s="58" t="s">
        <v>43</v>
      </c>
      <c r="D178" s="58">
        <v>20</v>
      </c>
      <c r="E178" s="80">
        <v>1430.1598214285714</v>
      </c>
      <c r="F178" s="35">
        <v>20</v>
      </c>
      <c r="G178" s="36">
        <v>1430.16</v>
      </c>
      <c r="H178" s="37" t="s">
        <v>361</v>
      </c>
      <c r="I178" s="73" t="s">
        <v>355</v>
      </c>
      <c r="J178" s="47" t="s">
        <v>32</v>
      </c>
    </row>
    <row r="179" spans="1:10" ht="33" x14ac:dyDescent="0.25">
      <c r="A179" s="58" t="s">
        <v>362</v>
      </c>
      <c r="B179" s="84" t="s">
        <v>363</v>
      </c>
      <c r="C179" s="58" t="s">
        <v>43</v>
      </c>
      <c r="D179" s="58">
        <v>20</v>
      </c>
      <c r="E179" s="80">
        <v>592.2580357142856</v>
      </c>
      <c r="F179" s="35">
        <v>20</v>
      </c>
      <c r="G179" s="36">
        <v>592.25800000000004</v>
      </c>
      <c r="H179" s="37" t="s">
        <v>358</v>
      </c>
      <c r="I179" s="73" t="s">
        <v>355</v>
      </c>
      <c r="J179" s="47" t="s">
        <v>32</v>
      </c>
    </row>
    <row r="180" spans="1:10" ht="33" x14ac:dyDescent="0.25">
      <c r="A180" s="58" t="s">
        <v>364</v>
      </c>
      <c r="B180" s="84" t="s">
        <v>365</v>
      </c>
      <c r="C180" s="58" t="s">
        <v>43</v>
      </c>
      <c r="D180" s="58">
        <v>30</v>
      </c>
      <c r="E180" s="80">
        <v>75.187499999999986</v>
      </c>
      <c r="F180" s="35">
        <v>30</v>
      </c>
      <c r="G180" s="36">
        <v>75.188000000000002</v>
      </c>
      <c r="H180" s="37" t="s">
        <v>366</v>
      </c>
      <c r="I180" s="73" t="s">
        <v>355</v>
      </c>
      <c r="J180" s="47" t="s">
        <v>32</v>
      </c>
    </row>
    <row r="181" spans="1:10" ht="33" x14ac:dyDescent="0.25">
      <c r="A181" s="58" t="s">
        <v>367</v>
      </c>
      <c r="B181" s="84" t="s">
        <v>368</v>
      </c>
      <c r="C181" s="58" t="s">
        <v>43</v>
      </c>
      <c r="D181" s="58">
        <v>10</v>
      </c>
      <c r="E181" s="80">
        <v>25.440624999999994</v>
      </c>
      <c r="F181" s="35">
        <v>10</v>
      </c>
      <c r="G181" s="36">
        <v>25.440999999999999</v>
      </c>
      <c r="H181" s="37" t="s">
        <v>366</v>
      </c>
      <c r="I181" s="73" t="s">
        <v>355</v>
      </c>
      <c r="J181" s="47" t="s">
        <v>32</v>
      </c>
    </row>
    <row r="182" spans="1:10" ht="33" x14ac:dyDescent="0.25">
      <c r="A182" s="58" t="s">
        <v>369</v>
      </c>
      <c r="B182" s="84" t="s">
        <v>370</v>
      </c>
      <c r="C182" s="58" t="s">
        <v>43</v>
      </c>
      <c r="D182" s="58">
        <v>40</v>
      </c>
      <c r="E182" s="80">
        <v>17.857142857142854</v>
      </c>
      <c r="F182" s="35">
        <v>40</v>
      </c>
      <c r="G182" s="36">
        <v>17.856999999999999</v>
      </c>
      <c r="H182" s="37" t="s">
        <v>371</v>
      </c>
      <c r="I182" s="73" t="s">
        <v>355</v>
      </c>
      <c r="J182" s="47" t="s">
        <v>32</v>
      </c>
    </row>
    <row r="183" spans="1:10" ht="18.75" x14ac:dyDescent="0.25">
      <c r="A183" s="58" t="s">
        <v>372</v>
      </c>
      <c r="B183" s="84" t="s">
        <v>373</v>
      </c>
      <c r="C183" s="58" t="s">
        <v>374</v>
      </c>
      <c r="D183" s="58">
        <v>12</v>
      </c>
      <c r="E183" s="80">
        <v>13897.025357142855</v>
      </c>
      <c r="F183" s="35"/>
      <c r="G183" s="36"/>
      <c r="H183" s="62"/>
      <c r="I183" s="73"/>
      <c r="J183" s="27"/>
    </row>
    <row r="184" spans="1:10" ht="18.75" x14ac:dyDescent="0.25">
      <c r="A184" s="58" t="s">
        <v>375</v>
      </c>
      <c r="B184" s="84" t="s">
        <v>376</v>
      </c>
      <c r="C184" s="58" t="s">
        <v>43</v>
      </c>
      <c r="D184" s="58">
        <v>21</v>
      </c>
      <c r="E184" s="80">
        <v>41.375999999999991</v>
      </c>
      <c r="F184" s="35"/>
      <c r="G184" s="36"/>
      <c r="H184" s="37"/>
      <c r="I184" s="73"/>
      <c r="J184" s="27"/>
    </row>
    <row r="185" spans="1:10" ht="37.5" x14ac:dyDescent="0.25">
      <c r="A185" s="100" t="s">
        <v>377</v>
      </c>
      <c r="B185" s="30" t="s">
        <v>378</v>
      </c>
      <c r="C185" s="58"/>
      <c r="D185" s="58"/>
      <c r="E185" s="96">
        <v>19272.956160714282</v>
      </c>
      <c r="F185" s="97"/>
      <c r="G185" s="56">
        <f>G186+G187+G188+G189+G190+G191+G192+G193+G194</f>
        <v>13938.401</v>
      </c>
      <c r="H185" s="37"/>
      <c r="I185" s="37"/>
      <c r="J185" s="27"/>
    </row>
    <row r="186" spans="1:10" ht="37.5" x14ac:dyDescent="0.25">
      <c r="A186" s="58" t="s">
        <v>379</v>
      </c>
      <c r="B186" s="84" t="s">
        <v>353</v>
      </c>
      <c r="C186" s="58" t="s">
        <v>43</v>
      </c>
      <c r="D186" s="58">
        <v>6</v>
      </c>
      <c r="E186" s="80">
        <v>2878.3903392857142</v>
      </c>
      <c r="F186" s="35"/>
      <c r="G186" s="36"/>
      <c r="H186" s="42"/>
      <c r="I186" s="73"/>
      <c r="J186" s="47" t="s">
        <v>32</v>
      </c>
    </row>
    <row r="187" spans="1:10" ht="37.5" x14ac:dyDescent="0.25">
      <c r="A187" s="58" t="s">
        <v>380</v>
      </c>
      <c r="B187" s="84" t="s">
        <v>357</v>
      </c>
      <c r="C187" s="58" t="s">
        <v>126</v>
      </c>
      <c r="D187" s="58">
        <v>6</v>
      </c>
      <c r="E187" s="80">
        <v>1171.6224107142857</v>
      </c>
      <c r="F187" s="35"/>
      <c r="G187" s="36"/>
      <c r="H187" s="42"/>
      <c r="I187" s="73"/>
      <c r="J187" s="47" t="s">
        <v>32</v>
      </c>
    </row>
    <row r="188" spans="1:10" ht="33" x14ac:dyDescent="0.25">
      <c r="A188" s="58" t="s">
        <v>381</v>
      </c>
      <c r="B188" s="84" t="s">
        <v>360</v>
      </c>
      <c r="C188" s="58" t="s">
        <v>43</v>
      </c>
      <c r="D188" s="58">
        <v>12</v>
      </c>
      <c r="E188" s="80">
        <v>858.09553571428569</v>
      </c>
      <c r="F188" s="35"/>
      <c r="G188" s="36"/>
      <c r="H188" s="37"/>
      <c r="I188" s="73"/>
      <c r="J188" s="47" t="s">
        <v>32</v>
      </c>
    </row>
    <row r="189" spans="1:10" ht="33" x14ac:dyDescent="0.25">
      <c r="A189" s="58" t="s">
        <v>382</v>
      </c>
      <c r="B189" s="84" t="s">
        <v>383</v>
      </c>
      <c r="C189" s="58" t="s">
        <v>43</v>
      </c>
      <c r="D189" s="58">
        <v>12</v>
      </c>
      <c r="E189" s="80">
        <v>355.35535714285709</v>
      </c>
      <c r="F189" s="35"/>
      <c r="G189" s="36"/>
      <c r="H189" s="37"/>
      <c r="I189" s="73"/>
      <c r="J189" s="47" t="s">
        <v>32</v>
      </c>
    </row>
    <row r="190" spans="1:10" ht="33" x14ac:dyDescent="0.25">
      <c r="A190" s="58" t="s">
        <v>384</v>
      </c>
      <c r="B190" s="84" t="s">
        <v>365</v>
      </c>
      <c r="C190" s="58" t="s">
        <v>43</v>
      </c>
      <c r="D190" s="58">
        <v>18</v>
      </c>
      <c r="E190" s="80">
        <v>45.11249999999999</v>
      </c>
      <c r="F190" s="35"/>
      <c r="G190" s="36"/>
      <c r="H190" s="37"/>
      <c r="I190" s="73"/>
      <c r="J190" s="47" t="s">
        <v>32</v>
      </c>
    </row>
    <row r="191" spans="1:10" ht="33" x14ac:dyDescent="0.25">
      <c r="A191" s="58" t="s">
        <v>385</v>
      </c>
      <c r="B191" s="84" t="s">
        <v>368</v>
      </c>
      <c r="C191" s="58" t="s">
        <v>43</v>
      </c>
      <c r="D191" s="58">
        <v>6</v>
      </c>
      <c r="E191" s="80">
        <v>15.264374999999998</v>
      </c>
      <c r="F191" s="35"/>
      <c r="G191" s="36"/>
      <c r="H191" s="37"/>
      <c r="I191" s="73"/>
      <c r="J191" s="47" t="s">
        <v>32</v>
      </c>
    </row>
    <row r="192" spans="1:10" ht="33" x14ac:dyDescent="0.25">
      <c r="A192" s="58" t="s">
        <v>386</v>
      </c>
      <c r="B192" s="84" t="s">
        <v>370</v>
      </c>
      <c r="C192" s="58" t="s">
        <v>43</v>
      </c>
      <c r="D192" s="58">
        <v>24</v>
      </c>
      <c r="E192" s="80">
        <v>10.714285714285714</v>
      </c>
      <c r="F192" s="35"/>
      <c r="G192" s="36"/>
      <c r="H192" s="37"/>
      <c r="I192" s="73"/>
      <c r="J192" s="47" t="s">
        <v>32</v>
      </c>
    </row>
    <row r="193" spans="1:10" ht="44.25" customHeight="1" x14ac:dyDescent="0.25">
      <c r="A193" s="58" t="s">
        <v>387</v>
      </c>
      <c r="B193" s="84" t="s">
        <v>373</v>
      </c>
      <c r="C193" s="58" t="s">
        <v>374</v>
      </c>
      <c r="D193" s="77" t="s">
        <v>197</v>
      </c>
      <c r="E193" s="80">
        <v>13897.025357142855</v>
      </c>
      <c r="F193" s="35">
        <v>12</v>
      </c>
      <c r="G193" s="36">
        <v>13897.025</v>
      </c>
      <c r="H193" s="62" t="s">
        <v>388</v>
      </c>
      <c r="I193" s="42" t="s">
        <v>389</v>
      </c>
      <c r="J193" s="116" t="s">
        <v>32</v>
      </c>
    </row>
    <row r="194" spans="1:10" ht="33" x14ac:dyDescent="0.25">
      <c r="A194" s="58" t="s">
        <v>390</v>
      </c>
      <c r="B194" s="84" t="s">
        <v>376</v>
      </c>
      <c r="C194" s="58" t="s">
        <v>43</v>
      </c>
      <c r="D194" s="58">
        <v>21</v>
      </c>
      <c r="E194" s="80">
        <v>41.375999999999991</v>
      </c>
      <c r="F194" s="35">
        <v>21</v>
      </c>
      <c r="G194" s="36">
        <v>41.375999999999998</v>
      </c>
      <c r="H194" s="37" t="s">
        <v>391</v>
      </c>
      <c r="I194" s="42" t="s">
        <v>389</v>
      </c>
      <c r="J194" s="117" t="s">
        <v>32</v>
      </c>
    </row>
    <row r="195" spans="1:10" ht="37.5" x14ac:dyDescent="0.25">
      <c r="A195" s="100" t="s">
        <v>392</v>
      </c>
      <c r="B195" s="30" t="s">
        <v>393</v>
      </c>
      <c r="C195" s="58"/>
      <c r="D195" s="58"/>
      <c r="E195" s="96">
        <v>3799.6783497321421</v>
      </c>
      <c r="F195" s="97"/>
      <c r="G195" s="56">
        <f>G196</f>
        <v>3799.6779999999999</v>
      </c>
      <c r="H195" s="37"/>
      <c r="I195" s="37"/>
      <c r="J195" s="118"/>
    </row>
    <row r="196" spans="1:10" ht="44.25" customHeight="1" x14ac:dyDescent="0.25">
      <c r="A196" s="58" t="s">
        <v>394</v>
      </c>
      <c r="B196" s="84" t="s">
        <v>373</v>
      </c>
      <c r="C196" s="58" t="s">
        <v>374</v>
      </c>
      <c r="D196" s="58">
        <v>3.2810000000000001</v>
      </c>
      <c r="E196" s="80">
        <v>3799.6783497321421</v>
      </c>
      <c r="F196" s="119">
        <v>3.2810000000000001</v>
      </c>
      <c r="G196" s="36">
        <v>3799.6779999999999</v>
      </c>
      <c r="H196" s="62" t="s">
        <v>388</v>
      </c>
      <c r="I196" s="42" t="s">
        <v>395</v>
      </c>
      <c r="J196" s="117" t="s">
        <v>32</v>
      </c>
    </row>
    <row r="197" spans="1:10" ht="56.25" x14ac:dyDescent="0.25">
      <c r="A197" s="74" t="s">
        <v>396</v>
      </c>
      <c r="B197" s="30" t="s">
        <v>397</v>
      </c>
      <c r="C197" s="58"/>
      <c r="D197" s="58"/>
      <c r="E197" s="96">
        <v>15337.168732142854</v>
      </c>
      <c r="F197" s="97"/>
      <c r="G197" s="56">
        <f>G198+G201+G204+G208+G211+G213</f>
        <v>2375.63</v>
      </c>
      <c r="H197" s="37"/>
      <c r="I197" s="37"/>
      <c r="J197" s="27"/>
    </row>
    <row r="198" spans="1:10" ht="37.5" x14ac:dyDescent="0.3">
      <c r="A198" s="100" t="s">
        <v>398</v>
      </c>
      <c r="B198" s="30" t="s">
        <v>399</v>
      </c>
      <c r="C198" s="99"/>
      <c r="D198" s="58"/>
      <c r="E198" s="96">
        <v>1654.1988392857143</v>
      </c>
      <c r="F198" s="97"/>
      <c r="G198" s="56">
        <f>G199+G200</f>
        <v>0</v>
      </c>
      <c r="H198" s="37"/>
      <c r="I198" s="37"/>
      <c r="J198" s="27"/>
    </row>
    <row r="199" spans="1:10" ht="37.5" x14ac:dyDescent="0.25">
      <c r="A199" s="58" t="s">
        <v>400</v>
      </c>
      <c r="B199" s="84" t="s">
        <v>347</v>
      </c>
      <c r="C199" s="58" t="s">
        <v>126</v>
      </c>
      <c r="D199" s="58">
        <v>2</v>
      </c>
      <c r="E199" s="80">
        <v>390.54080357142857</v>
      </c>
      <c r="F199" s="35"/>
      <c r="G199" s="36"/>
      <c r="H199" s="42"/>
      <c r="I199" s="42"/>
      <c r="J199" s="114" t="s">
        <v>48</v>
      </c>
    </row>
    <row r="200" spans="1:10" ht="37.5" x14ac:dyDescent="0.25">
      <c r="A200" s="58" t="s">
        <v>401</v>
      </c>
      <c r="B200" s="84" t="s">
        <v>345</v>
      </c>
      <c r="C200" s="58" t="s">
        <v>43</v>
      </c>
      <c r="D200" s="58">
        <v>2</v>
      </c>
      <c r="E200" s="80">
        <v>1263.6580357142857</v>
      </c>
      <c r="F200" s="35"/>
      <c r="G200" s="36"/>
      <c r="H200" s="42"/>
      <c r="I200" s="42"/>
      <c r="J200" s="114" t="s">
        <v>48</v>
      </c>
    </row>
    <row r="201" spans="1:10" ht="37.5" x14ac:dyDescent="0.3">
      <c r="A201" s="100" t="s">
        <v>402</v>
      </c>
      <c r="B201" s="30" t="s">
        <v>403</v>
      </c>
      <c r="C201" s="99"/>
      <c r="D201" s="58"/>
      <c r="E201" s="96">
        <v>1350.00425</v>
      </c>
      <c r="F201" s="97"/>
      <c r="G201" s="56">
        <f>G202+G203</f>
        <v>0</v>
      </c>
      <c r="H201" s="37"/>
      <c r="I201" s="37"/>
      <c r="J201" s="27"/>
    </row>
    <row r="202" spans="1:10" ht="37.5" x14ac:dyDescent="0.25">
      <c r="A202" s="58" t="s">
        <v>404</v>
      </c>
      <c r="B202" s="95" t="s">
        <v>405</v>
      </c>
      <c r="C202" s="58" t="s">
        <v>126</v>
      </c>
      <c r="D202" s="58">
        <v>2</v>
      </c>
      <c r="E202" s="80">
        <v>390.54080357142857</v>
      </c>
      <c r="F202" s="35"/>
      <c r="G202" s="88"/>
      <c r="H202" s="42"/>
      <c r="I202" s="73"/>
      <c r="J202" s="114" t="s">
        <v>48</v>
      </c>
    </row>
    <row r="203" spans="1:10" ht="37.5" x14ac:dyDescent="0.25">
      <c r="A203" s="58" t="s">
        <v>406</v>
      </c>
      <c r="B203" s="84" t="s">
        <v>353</v>
      </c>
      <c r="C203" s="58" t="s">
        <v>43</v>
      </c>
      <c r="D203" s="58">
        <v>2</v>
      </c>
      <c r="E203" s="80">
        <v>959.46344642857139</v>
      </c>
      <c r="F203" s="35"/>
      <c r="G203" s="88"/>
      <c r="H203" s="42"/>
      <c r="I203" s="73"/>
      <c r="J203" s="114" t="s">
        <v>48</v>
      </c>
    </row>
    <row r="204" spans="1:10" ht="37.5" x14ac:dyDescent="0.3">
      <c r="A204" s="100" t="s">
        <v>407</v>
      </c>
      <c r="B204" s="30" t="s">
        <v>408</v>
      </c>
      <c r="C204" s="99"/>
      <c r="D204" s="58"/>
      <c r="E204" s="96">
        <v>3725.634607142857</v>
      </c>
      <c r="F204" s="97"/>
      <c r="G204" s="56">
        <f>G205+G206+G207</f>
        <v>0</v>
      </c>
      <c r="H204" s="37"/>
      <c r="I204" s="37"/>
      <c r="J204" s="27"/>
    </row>
    <row r="205" spans="1:10" ht="37.5" x14ac:dyDescent="0.25">
      <c r="A205" s="58" t="s">
        <v>409</v>
      </c>
      <c r="B205" s="84" t="s">
        <v>405</v>
      </c>
      <c r="C205" s="58" t="s">
        <v>126</v>
      </c>
      <c r="D205" s="58">
        <v>2</v>
      </c>
      <c r="E205" s="80">
        <v>390.54080357142857</v>
      </c>
      <c r="F205" s="35"/>
      <c r="G205" s="88"/>
      <c r="H205" s="42"/>
      <c r="I205" s="42"/>
      <c r="J205" s="45" t="s">
        <v>37</v>
      </c>
    </row>
    <row r="206" spans="1:10" ht="37.5" x14ac:dyDescent="0.25">
      <c r="A206" s="58" t="s">
        <v>410</v>
      </c>
      <c r="B206" s="84" t="s">
        <v>353</v>
      </c>
      <c r="C206" s="58" t="s">
        <v>43</v>
      </c>
      <c r="D206" s="58">
        <v>2</v>
      </c>
      <c r="E206" s="80">
        <v>959.46344642857139</v>
      </c>
      <c r="F206" s="35"/>
      <c r="G206" s="88"/>
      <c r="H206" s="42"/>
      <c r="I206" s="42"/>
      <c r="J206" s="45" t="s">
        <v>37</v>
      </c>
    </row>
    <row r="207" spans="1:10" ht="37.5" x14ac:dyDescent="0.25">
      <c r="A207" s="58" t="s">
        <v>411</v>
      </c>
      <c r="B207" s="84" t="s">
        <v>412</v>
      </c>
      <c r="C207" s="58" t="s">
        <v>43</v>
      </c>
      <c r="D207" s="58">
        <v>360</v>
      </c>
      <c r="E207" s="80">
        <v>2375.6303571428571</v>
      </c>
      <c r="F207" s="35"/>
      <c r="G207" s="88"/>
      <c r="H207" s="42"/>
      <c r="I207" s="42"/>
      <c r="J207" s="45" t="s">
        <v>37</v>
      </c>
    </row>
    <row r="208" spans="1:10" ht="37.5" x14ac:dyDescent="0.3">
      <c r="A208" s="100" t="s">
        <v>413</v>
      </c>
      <c r="B208" s="30" t="s">
        <v>414</v>
      </c>
      <c r="C208" s="99"/>
      <c r="D208" s="58"/>
      <c r="E208" s="96">
        <v>1350.00425</v>
      </c>
      <c r="F208" s="97"/>
      <c r="G208" s="56">
        <f>G209+G210</f>
        <v>0</v>
      </c>
      <c r="H208" s="37"/>
      <c r="I208" s="37"/>
      <c r="J208" s="27"/>
    </row>
    <row r="209" spans="1:10" ht="37.5" x14ac:dyDescent="0.25">
      <c r="A209" s="58" t="s">
        <v>415</v>
      </c>
      <c r="B209" s="84" t="s">
        <v>405</v>
      </c>
      <c r="C209" s="58" t="s">
        <v>126</v>
      </c>
      <c r="D209" s="58">
        <v>2</v>
      </c>
      <c r="E209" s="80">
        <v>390.54080357142857</v>
      </c>
      <c r="F209" s="35"/>
      <c r="G209" s="88"/>
      <c r="H209" s="42"/>
      <c r="I209" s="73"/>
      <c r="J209" s="44" t="s">
        <v>66</v>
      </c>
    </row>
    <row r="210" spans="1:10" ht="37.5" x14ac:dyDescent="0.25">
      <c r="A210" s="58" t="s">
        <v>416</v>
      </c>
      <c r="B210" s="84" t="s">
        <v>353</v>
      </c>
      <c r="C210" s="58" t="s">
        <v>43</v>
      </c>
      <c r="D210" s="58">
        <v>2</v>
      </c>
      <c r="E210" s="80">
        <v>959.46344642857139</v>
      </c>
      <c r="F210" s="35"/>
      <c r="G210" s="88"/>
      <c r="H210" s="42"/>
      <c r="I210" s="73"/>
      <c r="J210" s="44" t="s">
        <v>66</v>
      </c>
    </row>
    <row r="211" spans="1:10" ht="18.75" x14ac:dyDescent="0.25">
      <c r="A211" s="100" t="s">
        <v>417</v>
      </c>
      <c r="B211" s="30" t="s">
        <v>418</v>
      </c>
      <c r="C211" s="58"/>
      <c r="D211" s="58"/>
      <c r="E211" s="96">
        <v>2375.6303571428571</v>
      </c>
      <c r="F211" s="97"/>
      <c r="G211" s="56">
        <f>G212</f>
        <v>2375.63</v>
      </c>
      <c r="H211" s="37"/>
      <c r="I211" s="37"/>
      <c r="J211" s="27"/>
    </row>
    <row r="212" spans="1:10" ht="38.25" customHeight="1" x14ac:dyDescent="0.25">
      <c r="A212" s="58" t="s">
        <v>419</v>
      </c>
      <c r="B212" s="84" t="s">
        <v>412</v>
      </c>
      <c r="C212" s="58" t="s">
        <v>43</v>
      </c>
      <c r="D212" s="58">
        <v>360</v>
      </c>
      <c r="E212" s="80">
        <v>2375.6303571428571</v>
      </c>
      <c r="F212" s="35">
        <v>360</v>
      </c>
      <c r="G212" s="36">
        <v>2375.63</v>
      </c>
      <c r="H212" s="62" t="s">
        <v>420</v>
      </c>
      <c r="I212" s="42" t="s">
        <v>421</v>
      </c>
      <c r="J212" s="45" t="s">
        <v>37</v>
      </c>
    </row>
    <row r="213" spans="1:10" ht="18.75" x14ac:dyDescent="0.25">
      <c r="A213" s="100" t="s">
        <v>422</v>
      </c>
      <c r="B213" s="30" t="s">
        <v>423</v>
      </c>
      <c r="C213" s="58"/>
      <c r="D213" s="58"/>
      <c r="E213" s="96">
        <v>4881.6964285714284</v>
      </c>
      <c r="F213" s="97"/>
      <c r="G213" s="56">
        <f>G214</f>
        <v>0</v>
      </c>
      <c r="H213" s="37"/>
      <c r="I213" s="37"/>
      <c r="J213" s="27"/>
    </row>
    <row r="214" spans="1:10" ht="18.75" x14ac:dyDescent="0.25">
      <c r="A214" s="58" t="s">
        <v>424</v>
      </c>
      <c r="B214" s="84" t="s">
        <v>425</v>
      </c>
      <c r="C214" s="58" t="s">
        <v>43</v>
      </c>
      <c r="D214" s="58">
        <v>1620</v>
      </c>
      <c r="E214" s="80">
        <v>4881.6964285714284</v>
      </c>
      <c r="F214" s="35"/>
      <c r="G214" s="36"/>
      <c r="H214" s="37"/>
      <c r="I214" s="37"/>
      <c r="J214" s="45" t="s">
        <v>37</v>
      </c>
    </row>
    <row r="215" spans="1:10" ht="56.25" x14ac:dyDescent="0.25">
      <c r="A215" s="74" t="s">
        <v>426</v>
      </c>
      <c r="B215" s="30" t="s">
        <v>427</v>
      </c>
      <c r="C215" s="58"/>
      <c r="D215" s="58"/>
      <c r="E215" s="96">
        <v>85976.971992053528</v>
      </c>
      <c r="F215" s="97"/>
      <c r="G215" s="96">
        <f>G216+G221+G224+G235+G243+G247+G257+G265+G273+G283+G291+G299+G305+G313+G324+G332+G335+G345+G352+G364+G370+G379+G381+G386+G391+G396+G401</f>
        <v>22182.417999999998</v>
      </c>
      <c r="H215" s="37"/>
      <c r="I215" s="37"/>
      <c r="J215" s="27"/>
    </row>
    <row r="216" spans="1:10" ht="37.5" x14ac:dyDescent="0.25">
      <c r="A216" s="74" t="s">
        <v>428</v>
      </c>
      <c r="B216" s="30" t="s">
        <v>429</v>
      </c>
      <c r="C216" s="58"/>
      <c r="D216" s="58"/>
      <c r="E216" s="96">
        <v>1552.2460357142857</v>
      </c>
      <c r="F216" s="97"/>
      <c r="G216" s="56">
        <f>G217+G218+G219+G220</f>
        <v>0</v>
      </c>
      <c r="H216" s="37"/>
      <c r="I216" s="37"/>
      <c r="J216" s="27"/>
    </row>
    <row r="217" spans="1:10" ht="37.5" x14ac:dyDescent="0.25">
      <c r="A217" s="77" t="s">
        <v>430</v>
      </c>
      <c r="B217" s="84" t="s">
        <v>353</v>
      </c>
      <c r="C217" s="58" t="s">
        <v>43</v>
      </c>
      <c r="D217" s="58">
        <v>2</v>
      </c>
      <c r="E217" s="80">
        <v>959.46344642857139</v>
      </c>
      <c r="F217" s="35"/>
      <c r="G217" s="36"/>
      <c r="H217" s="42"/>
      <c r="I217" s="42"/>
      <c r="J217" s="44" t="s">
        <v>32</v>
      </c>
    </row>
    <row r="218" spans="1:10" ht="37.5" x14ac:dyDescent="0.25">
      <c r="A218" s="77" t="s">
        <v>431</v>
      </c>
      <c r="B218" s="84" t="s">
        <v>405</v>
      </c>
      <c r="C218" s="58" t="s">
        <v>126</v>
      </c>
      <c r="D218" s="58">
        <v>2</v>
      </c>
      <c r="E218" s="80">
        <v>390.54080357142857</v>
      </c>
      <c r="F218" s="35"/>
      <c r="G218" s="36"/>
      <c r="H218" s="42"/>
      <c r="I218" s="42"/>
      <c r="J218" s="44" t="s">
        <v>32</v>
      </c>
    </row>
    <row r="219" spans="1:10" ht="18.75" x14ac:dyDescent="0.25">
      <c r="A219" s="77" t="s">
        <v>432</v>
      </c>
      <c r="B219" s="84" t="s">
        <v>360</v>
      </c>
      <c r="C219" s="58" t="s">
        <v>43</v>
      </c>
      <c r="D219" s="58">
        <v>2</v>
      </c>
      <c r="E219" s="80">
        <v>143.01594642857143</v>
      </c>
      <c r="F219" s="35"/>
      <c r="G219" s="36"/>
      <c r="H219" s="37"/>
      <c r="I219" s="42"/>
      <c r="J219" s="44" t="s">
        <v>32</v>
      </c>
    </row>
    <row r="220" spans="1:10" ht="18.75" x14ac:dyDescent="0.25">
      <c r="A220" s="77" t="s">
        <v>433</v>
      </c>
      <c r="B220" s="84" t="s">
        <v>383</v>
      </c>
      <c r="C220" s="58" t="s">
        <v>43</v>
      </c>
      <c r="D220" s="58">
        <v>2</v>
      </c>
      <c r="E220" s="80">
        <v>59.225839285714272</v>
      </c>
      <c r="F220" s="35"/>
      <c r="G220" s="36"/>
      <c r="H220" s="37"/>
      <c r="I220" s="42"/>
      <c r="J220" s="44" t="s">
        <v>32</v>
      </c>
    </row>
    <row r="221" spans="1:10" ht="37.5" x14ac:dyDescent="0.25">
      <c r="A221" s="74" t="s">
        <v>434</v>
      </c>
      <c r="B221" s="30" t="s">
        <v>435</v>
      </c>
      <c r="C221" s="58"/>
      <c r="D221" s="77"/>
      <c r="E221" s="96">
        <v>7844.7559781249984</v>
      </c>
      <c r="F221" s="97"/>
      <c r="G221" s="56">
        <f>G222+G223</f>
        <v>7844.7559999999994</v>
      </c>
      <c r="H221" s="37"/>
      <c r="I221" s="37"/>
      <c r="J221" s="27"/>
    </row>
    <row r="222" spans="1:10" ht="18.75" x14ac:dyDescent="0.25">
      <c r="A222" s="77" t="s">
        <v>436</v>
      </c>
      <c r="B222" s="84" t="s">
        <v>437</v>
      </c>
      <c r="C222" s="58" t="s">
        <v>374</v>
      </c>
      <c r="D222" s="58">
        <v>2.4750000000000001</v>
      </c>
      <c r="E222" s="80">
        <v>2866.2614799107137</v>
      </c>
      <c r="F222" s="58">
        <v>2.4750000000000001</v>
      </c>
      <c r="G222" s="36">
        <v>2866.261</v>
      </c>
      <c r="H222" s="37" t="s">
        <v>438</v>
      </c>
      <c r="I222" s="37" t="s">
        <v>439</v>
      </c>
      <c r="J222" s="27" t="s">
        <v>32</v>
      </c>
    </row>
    <row r="223" spans="1:10" ht="18.75" x14ac:dyDescent="0.25">
      <c r="A223" s="77" t="s">
        <v>440</v>
      </c>
      <c r="B223" s="84" t="s">
        <v>441</v>
      </c>
      <c r="C223" s="58" t="s">
        <v>374</v>
      </c>
      <c r="D223" s="58">
        <v>3.3</v>
      </c>
      <c r="E223" s="80">
        <v>4978.4944982142852</v>
      </c>
      <c r="F223" s="58">
        <v>3.3</v>
      </c>
      <c r="G223" s="36">
        <v>4978.4949999999999</v>
      </c>
      <c r="H223" s="37" t="s">
        <v>442</v>
      </c>
      <c r="I223" s="37" t="s">
        <v>439</v>
      </c>
      <c r="J223" s="27" t="s">
        <v>32</v>
      </c>
    </row>
    <row r="224" spans="1:10" ht="37.5" x14ac:dyDescent="0.25">
      <c r="A224" s="74" t="s">
        <v>443</v>
      </c>
      <c r="B224" s="30" t="s">
        <v>444</v>
      </c>
      <c r="C224" s="58"/>
      <c r="D224" s="58"/>
      <c r="E224" s="96">
        <v>6467.2730602678575</v>
      </c>
      <c r="F224" s="97"/>
      <c r="G224" s="56">
        <f>G225+G226+G227+G228+G229+G230+G231+G232+G233+G234</f>
        <v>0</v>
      </c>
      <c r="H224" s="37"/>
      <c r="I224" s="37"/>
      <c r="J224" s="27"/>
    </row>
    <row r="225" spans="1:10" ht="37.5" x14ac:dyDescent="0.25">
      <c r="A225" s="77" t="s">
        <v>445</v>
      </c>
      <c r="B225" s="84" t="s">
        <v>446</v>
      </c>
      <c r="C225" s="58" t="s">
        <v>43</v>
      </c>
      <c r="D225" s="58">
        <v>6</v>
      </c>
      <c r="E225" s="80">
        <v>1363.489607142857</v>
      </c>
      <c r="F225" s="35"/>
      <c r="G225" s="36"/>
      <c r="H225" s="42"/>
      <c r="I225" s="73"/>
      <c r="J225" s="44" t="s">
        <v>32</v>
      </c>
    </row>
    <row r="226" spans="1:10" ht="37.5" x14ac:dyDescent="0.25">
      <c r="A226" s="77" t="s">
        <v>447</v>
      </c>
      <c r="B226" s="84" t="s">
        <v>448</v>
      </c>
      <c r="C226" s="58" t="s">
        <v>126</v>
      </c>
      <c r="D226" s="58">
        <v>6</v>
      </c>
      <c r="E226" s="80">
        <v>446.04873214285709</v>
      </c>
      <c r="F226" s="35"/>
      <c r="G226" s="36"/>
      <c r="H226" s="42"/>
      <c r="I226" s="73"/>
      <c r="J226" s="44" t="s">
        <v>32</v>
      </c>
    </row>
    <row r="227" spans="1:10" ht="18.75" x14ac:dyDescent="0.25">
      <c r="A227" s="77" t="s">
        <v>449</v>
      </c>
      <c r="B227" s="84" t="s">
        <v>437</v>
      </c>
      <c r="C227" s="58" t="s">
        <v>374</v>
      </c>
      <c r="D227" s="58">
        <v>2.4750000000000001</v>
      </c>
      <c r="E227" s="80">
        <v>2866.2614799107137</v>
      </c>
      <c r="F227" s="35"/>
      <c r="G227" s="36"/>
      <c r="H227" s="62"/>
      <c r="I227" s="73"/>
      <c r="J227" s="44" t="s">
        <v>32</v>
      </c>
    </row>
    <row r="228" spans="1:10" ht="18.75" x14ac:dyDescent="0.3">
      <c r="A228" s="77" t="s">
        <v>450</v>
      </c>
      <c r="B228" s="84" t="s">
        <v>451</v>
      </c>
      <c r="C228" s="99" t="s">
        <v>43</v>
      </c>
      <c r="D228" s="58">
        <v>6</v>
      </c>
      <c r="E228" s="80">
        <v>223.82321428571424</v>
      </c>
      <c r="F228" s="35"/>
      <c r="G228" s="36"/>
      <c r="H228" s="37"/>
      <c r="I228" s="73"/>
      <c r="J228" s="44" t="s">
        <v>32</v>
      </c>
    </row>
    <row r="229" spans="1:10" ht="18.75" x14ac:dyDescent="0.3">
      <c r="A229" s="77" t="s">
        <v>452</v>
      </c>
      <c r="B229" s="84" t="s">
        <v>453</v>
      </c>
      <c r="C229" s="99" t="s">
        <v>43</v>
      </c>
      <c r="D229" s="58">
        <v>6</v>
      </c>
      <c r="E229" s="80">
        <v>157.03355357142857</v>
      </c>
      <c r="F229" s="35"/>
      <c r="G229" s="36"/>
      <c r="H229" s="37"/>
      <c r="I229" s="73"/>
      <c r="J229" s="44" t="s">
        <v>32</v>
      </c>
    </row>
    <row r="230" spans="1:10" ht="37.5" x14ac:dyDescent="0.25">
      <c r="A230" s="77" t="s">
        <v>454</v>
      </c>
      <c r="B230" s="84" t="s">
        <v>455</v>
      </c>
      <c r="C230" s="58" t="s">
        <v>43</v>
      </c>
      <c r="D230" s="58">
        <v>1</v>
      </c>
      <c r="E230" s="80">
        <v>243.74317857142856</v>
      </c>
      <c r="F230" s="35"/>
      <c r="G230" s="36"/>
      <c r="H230" s="42"/>
      <c r="I230" s="73"/>
      <c r="J230" s="44" t="s">
        <v>32</v>
      </c>
    </row>
    <row r="231" spans="1:10" ht="56.25" x14ac:dyDescent="0.25">
      <c r="A231" s="77" t="s">
        <v>456</v>
      </c>
      <c r="B231" s="84" t="s">
        <v>457</v>
      </c>
      <c r="C231" s="58" t="s">
        <v>126</v>
      </c>
      <c r="D231" s="58">
        <v>1</v>
      </c>
      <c r="E231" s="80">
        <v>539.74081249999995</v>
      </c>
      <c r="F231" s="35"/>
      <c r="G231" s="36"/>
      <c r="H231" s="42"/>
      <c r="I231" s="73"/>
      <c r="J231" s="44" t="s">
        <v>32</v>
      </c>
    </row>
    <row r="232" spans="1:10" ht="18.75" x14ac:dyDescent="0.25">
      <c r="A232" s="77" t="s">
        <v>458</v>
      </c>
      <c r="B232" s="84" t="s">
        <v>459</v>
      </c>
      <c r="C232" s="58" t="s">
        <v>43</v>
      </c>
      <c r="D232" s="58">
        <v>5</v>
      </c>
      <c r="E232" s="80">
        <v>161.96888392857142</v>
      </c>
      <c r="F232" s="35"/>
      <c r="G232" s="36"/>
      <c r="H232" s="37"/>
      <c r="I232" s="73"/>
      <c r="J232" s="44" t="s">
        <v>32</v>
      </c>
    </row>
    <row r="233" spans="1:10" ht="18.75" x14ac:dyDescent="0.25">
      <c r="A233" s="77" t="s">
        <v>460</v>
      </c>
      <c r="B233" s="120" t="s">
        <v>461</v>
      </c>
      <c r="C233" s="58" t="s">
        <v>43</v>
      </c>
      <c r="D233" s="58">
        <v>5</v>
      </c>
      <c r="E233" s="80">
        <v>430.5880357142857</v>
      </c>
      <c r="F233" s="35"/>
      <c r="G233" s="36"/>
      <c r="H233" s="37"/>
      <c r="I233" s="73"/>
      <c r="J233" s="44" t="s">
        <v>32</v>
      </c>
    </row>
    <row r="234" spans="1:10" ht="18.75" x14ac:dyDescent="0.25">
      <c r="A234" s="77" t="s">
        <v>462</v>
      </c>
      <c r="B234" s="84" t="s">
        <v>463</v>
      </c>
      <c r="C234" s="58" t="s">
        <v>43</v>
      </c>
      <c r="D234" s="58">
        <v>21</v>
      </c>
      <c r="E234" s="80">
        <v>34.575562500000004</v>
      </c>
      <c r="F234" s="35"/>
      <c r="G234" s="36"/>
      <c r="H234" s="37"/>
      <c r="I234" s="73"/>
      <c r="J234" s="44" t="s">
        <v>32</v>
      </c>
    </row>
    <row r="235" spans="1:10" ht="37.5" x14ac:dyDescent="0.25">
      <c r="A235" s="74" t="s">
        <v>464</v>
      </c>
      <c r="B235" s="30" t="s">
        <v>465</v>
      </c>
      <c r="C235" s="58"/>
      <c r="D235" s="58"/>
      <c r="E235" s="96">
        <v>3220.1548124999999</v>
      </c>
      <c r="F235" s="97"/>
      <c r="G235" s="56">
        <f>G236+G237+G238+G239+G240+G241+G242</f>
        <v>3220.1560000000004</v>
      </c>
      <c r="H235" s="93"/>
      <c r="I235" s="93"/>
      <c r="J235" s="27"/>
    </row>
    <row r="236" spans="1:10" ht="37.5" x14ac:dyDescent="0.25">
      <c r="A236" s="77" t="s">
        <v>466</v>
      </c>
      <c r="B236" s="84" t="s">
        <v>467</v>
      </c>
      <c r="C236" s="58" t="s">
        <v>43</v>
      </c>
      <c r="D236" s="58">
        <v>6</v>
      </c>
      <c r="E236" s="80">
        <v>1363.489607142857</v>
      </c>
      <c r="F236" s="58">
        <v>6</v>
      </c>
      <c r="G236" s="36">
        <v>1363.49</v>
      </c>
      <c r="H236" s="42" t="s">
        <v>468</v>
      </c>
      <c r="I236" s="42" t="s">
        <v>469</v>
      </c>
      <c r="J236" s="27" t="s">
        <v>32</v>
      </c>
    </row>
    <row r="237" spans="1:10" ht="37.5" x14ac:dyDescent="0.25">
      <c r="A237" s="77" t="s">
        <v>470</v>
      </c>
      <c r="B237" s="84" t="s">
        <v>448</v>
      </c>
      <c r="C237" s="58" t="s">
        <v>126</v>
      </c>
      <c r="D237" s="58">
        <v>6</v>
      </c>
      <c r="E237" s="80">
        <v>446.04873214285709</v>
      </c>
      <c r="F237" s="58">
        <v>6</v>
      </c>
      <c r="G237" s="36">
        <v>446.04899999999998</v>
      </c>
      <c r="H237" s="42" t="s">
        <v>471</v>
      </c>
      <c r="I237" s="42" t="s">
        <v>469</v>
      </c>
      <c r="J237" s="27" t="s">
        <v>32</v>
      </c>
    </row>
    <row r="238" spans="1:10" ht="37.5" x14ac:dyDescent="0.25">
      <c r="A238" s="77" t="s">
        <v>472</v>
      </c>
      <c r="B238" s="84" t="s">
        <v>455</v>
      </c>
      <c r="C238" s="58" t="s">
        <v>43</v>
      </c>
      <c r="D238" s="58">
        <v>1</v>
      </c>
      <c r="E238" s="80">
        <v>243.74317857142856</v>
      </c>
      <c r="F238" s="58">
        <v>1</v>
      </c>
      <c r="G238" s="36">
        <v>243.74299999999999</v>
      </c>
      <c r="H238" s="42" t="s">
        <v>473</v>
      </c>
      <c r="I238" s="42" t="s">
        <v>469</v>
      </c>
      <c r="J238" s="27" t="s">
        <v>32</v>
      </c>
    </row>
    <row r="239" spans="1:10" ht="56.25" x14ac:dyDescent="0.25">
      <c r="A239" s="77" t="s">
        <v>474</v>
      </c>
      <c r="B239" s="84" t="s">
        <v>457</v>
      </c>
      <c r="C239" s="58" t="s">
        <v>126</v>
      </c>
      <c r="D239" s="58">
        <v>1</v>
      </c>
      <c r="E239" s="80">
        <v>539.74081249999995</v>
      </c>
      <c r="F239" s="58">
        <v>1</v>
      </c>
      <c r="G239" s="36">
        <v>539.74099999999999</v>
      </c>
      <c r="H239" s="42" t="s">
        <v>471</v>
      </c>
      <c r="I239" s="42" t="s">
        <v>469</v>
      </c>
      <c r="J239" s="44" t="s">
        <v>32</v>
      </c>
    </row>
    <row r="240" spans="1:10" ht="18.75" x14ac:dyDescent="0.25">
      <c r="A240" s="77" t="s">
        <v>475</v>
      </c>
      <c r="B240" s="84" t="s">
        <v>459</v>
      </c>
      <c r="C240" s="58" t="s">
        <v>43</v>
      </c>
      <c r="D240" s="58">
        <v>5</v>
      </c>
      <c r="E240" s="80">
        <v>161.96888392857142</v>
      </c>
      <c r="F240" s="58">
        <v>5</v>
      </c>
      <c r="G240" s="36">
        <v>161.96899999999999</v>
      </c>
      <c r="H240" s="37" t="s">
        <v>354</v>
      </c>
      <c r="I240" s="42" t="s">
        <v>469</v>
      </c>
      <c r="J240" s="27" t="s">
        <v>32</v>
      </c>
    </row>
    <row r="241" spans="1:10" ht="18.75" x14ac:dyDescent="0.25">
      <c r="A241" s="77" t="s">
        <v>476</v>
      </c>
      <c r="B241" s="120" t="s">
        <v>461</v>
      </c>
      <c r="C241" s="58" t="s">
        <v>43</v>
      </c>
      <c r="D241" s="58">
        <v>5</v>
      </c>
      <c r="E241" s="80">
        <v>430.5880357142857</v>
      </c>
      <c r="F241" s="58">
        <v>5</v>
      </c>
      <c r="G241" s="36">
        <v>430.58800000000002</v>
      </c>
      <c r="H241" s="37" t="s">
        <v>358</v>
      </c>
      <c r="I241" s="42" t="s">
        <v>469</v>
      </c>
      <c r="J241" s="27" t="s">
        <v>32</v>
      </c>
    </row>
    <row r="242" spans="1:10" ht="18.75" x14ac:dyDescent="0.25">
      <c r="A242" s="77" t="s">
        <v>477</v>
      </c>
      <c r="B242" s="84" t="s">
        <v>463</v>
      </c>
      <c r="C242" s="58" t="s">
        <v>43</v>
      </c>
      <c r="D242" s="58">
        <v>21</v>
      </c>
      <c r="E242" s="80">
        <v>34.575562500000004</v>
      </c>
      <c r="F242" s="58">
        <v>21</v>
      </c>
      <c r="G242" s="36">
        <v>34.576000000000001</v>
      </c>
      <c r="H242" s="37" t="s">
        <v>366</v>
      </c>
      <c r="I242" s="42" t="s">
        <v>469</v>
      </c>
      <c r="J242" s="27" t="s">
        <v>32</v>
      </c>
    </row>
    <row r="243" spans="1:10" ht="37.5" x14ac:dyDescent="0.25">
      <c r="A243" s="74" t="s">
        <v>478</v>
      </c>
      <c r="B243" s="30" t="s">
        <v>479</v>
      </c>
      <c r="C243" s="58"/>
      <c r="D243" s="58"/>
      <c r="E243" s="96">
        <v>1839.1745357142854</v>
      </c>
      <c r="F243" s="97"/>
      <c r="G243" s="56">
        <f>G244+G245+G246</f>
        <v>0</v>
      </c>
      <c r="H243" s="93"/>
      <c r="I243" s="93"/>
      <c r="J243" s="27"/>
    </row>
    <row r="244" spans="1:10" ht="37.5" x14ac:dyDescent="0.25">
      <c r="A244" s="77" t="s">
        <v>480</v>
      </c>
      <c r="B244" s="84" t="s">
        <v>446</v>
      </c>
      <c r="C244" s="58" t="s">
        <v>43</v>
      </c>
      <c r="D244" s="58">
        <v>6</v>
      </c>
      <c r="E244" s="80">
        <v>1363.489607142857</v>
      </c>
      <c r="F244" s="35"/>
      <c r="G244" s="36"/>
      <c r="H244" s="42"/>
      <c r="I244" s="73"/>
      <c r="J244" s="44" t="s">
        <v>32</v>
      </c>
    </row>
    <row r="245" spans="1:10" ht="37.5" x14ac:dyDescent="0.25">
      <c r="A245" s="77" t="s">
        <v>481</v>
      </c>
      <c r="B245" s="84" t="s">
        <v>448</v>
      </c>
      <c r="C245" s="58" t="s">
        <v>126</v>
      </c>
      <c r="D245" s="58">
        <v>6</v>
      </c>
      <c r="E245" s="80">
        <v>446.04873214285709</v>
      </c>
      <c r="F245" s="35"/>
      <c r="G245" s="36"/>
      <c r="H245" s="42"/>
      <c r="I245" s="73"/>
      <c r="J245" s="44" t="s">
        <v>32</v>
      </c>
    </row>
    <row r="246" spans="1:10" ht="18.75" x14ac:dyDescent="0.25">
      <c r="A246" s="77" t="s">
        <v>482</v>
      </c>
      <c r="B246" s="84" t="s">
        <v>463</v>
      </c>
      <c r="C246" s="58" t="s">
        <v>43</v>
      </c>
      <c r="D246" s="58">
        <v>18</v>
      </c>
      <c r="E246" s="80">
        <v>29.636196428571427</v>
      </c>
      <c r="F246" s="35"/>
      <c r="G246" s="36"/>
      <c r="H246" s="37"/>
      <c r="I246" s="73"/>
      <c r="J246" s="44" t="s">
        <v>32</v>
      </c>
    </row>
    <row r="247" spans="1:10" ht="37.5" x14ac:dyDescent="0.25">
      <c r="A247" s="74" t="s">
        <v>483</v>
      </c>
      <c r="B247" s="30" t="s">
        <v>484</v>
      </c>
      <c r="C247" s="58"/>
      <c r="D247" s="58"/>
      <c r="E247" s="96">
        <v>4341.0210624999991</v>
      </c>
      <c r="F247" s="97"/>
      <c r="G247" s="56">
        <f>G248+G249+G250+G251+G252+G253+G254+G255+G256</f>
        <v>0</v>
      </c>
      <c r="H247" s="93"/>
      <c r="I247" s="93"/>
      <c r="J247" s="27"/>
    </row>
    <row r="248" spans="1:10" ht="37.5" x14ac:dyDescent="0.25">
      <c r="A248" s="77" t="s">
        <v>485</v>
      </c>
      <c r="B248" s="84" t="s">
        <v>446</v>
      </c>
      <c r="C248" s="58" t="s">
        <v>43</v>
      </c>
      <c r="D248" s="58">
        <v>8</v>
      </c>
      <c r="E248" s="80">
        <v>1817.9861428571426</v>
      </c>
      <c r="F248" s="35"/>
      <c r="G248" s="36"/>
      <c r="H248" s="42"/>
      <c r="I248" s="73"/>
      <c r="J248" s="44" t="s">
        <v>32</v>
      </c>
    </row>
    <row r="249" spans="1:10" ht="37.5" x14ac:dyDescent="0.25">
      <c r="A249" s="77" t="s">
        <v>486</v>
      </c>
      <c r="B249" s="84" t="s">
        <v>448</v>
      </c>
      <c r="C249" s="58" t="s">
        <v>126</v>
      </c>
      <c r="D249" s="58">
        <v>8</v>
      </c>
      <c r="E249" s="80">
        <v>594.73164285714279</v>
      </c>
      <c r="F249" s="35"/>
      <c r="G249" s="36"/>
      <c r="H249" s="42"/>
      <c r="I249" s="73"/>
      <c r="J249" s="44" t="s">
        <v>32</v>
      </c>
    </row>
    <row r="250" spans="1:10" ht="18.75" x14ac:dyDescent="0.3">
      <c r="A250" s="77" t="s">
        <v>487</v>
      </c>
      <c r="B250" s="84" t="s">
        <v>451</v>
      </c>
      <c r="C250" s="99" t="s">
        <v>43</v>
      </c>
      <c r="D250" s="58">
        <v>8</v>
      </c>
      <c r="E250" s="80">
        <v>298.43</v>
      </c>
      <c r="F250" s="35"/>
      <c r="G250" s="88"/>
      <c r="H250" s="37"/>
      <c r="I250" s="73"/>
      <c r="J250" s="44" t="s">
        <v>32</v>
      </c>
    </row>
    <row r="251" spans="1:10" ht="18.75" x14ac:dyDescent="0.3">
      <c r="A251" s="77" t="s">
        <v>488</v>
      </c>
      <c r="B251" s="84" t="s">
        <v>453</v>
      </c>
      <c r="C251" s="99" t="s">
        <v>43</v>
      </c>
      <c r="D251" s="58">
        <v>8</v>
      </c>
      <c r="E251" s="80">
        <v>209.37807142857142</v>
      </c>
      <c r="F251" s="35"/>
      <c r="G251" s="36"/>
      <c r="H251" s="37"/>
      <c r="I251" s="73"/>
      <c r="J251" s="44" t="s">
        <v>32</v>
      </c>
    </row>
    <row r="252" spans="1:10" ht="37.5" x14ac:dyDescent="0.25">
      <c r="A252" s="77" t="s">
        <v>489</v>
      </c>
      <c r="B252" s="84" t="s">
        <v>455</v>
      </c>
      <c r="C252" s="58" t="s">
        <v>43</v>
      </c>
      <c r="D252" s="58">
        <v>1</v>
      </c>
      <c r="E252" s="80">
        <v>243.74317857142856</v>
      </c>
      <c r="F252" s="35"/>
      <c r="G252" s="36"/>
      <c r="H252" s="42"/>
      <c r="I252" s="73"/>
      <c r="J252" s="44" t="s">
        <v>32</v>
      </c>
    </row>
    <row r="253" spans="1:10" ht="56.25" x14ac:dyDescent="0.25">
      <c r="A253" s="77" t="s">
        <v>490</v>
      </c>
      <c r="B253" s="84" t="s">
        <v>457</v>
      </c>
      <c r="C253" s="58" t="s">
        <v>126</v>
      </c>
      <c r="D253" s="58">
        <v>1</v>
      </c>
      <c r="E253" s="80">
        <v>539.74081249999995</v>
      </c>
      <c r="F253" s="35"/>
      <c r="G253" s="36"/>
      <c r="H253" s="42"/>
      <c r="I253" s="73"/>
      <c r="J253" s="44" t="s">
        <v>32</v>
      </c>
    </row>
    <row r="254" spans="1:10" ht="18.75" x14ac:dyDescent="0.25">
      <c r="A254" s="77" t="s">
        <v>491</v>
      </c>
      <c r="B254" s="84" t="s">
        <v>459</v>
      </c>
      <c r="C254" s="58" t="s">
        <v>43</v>
      </c>
      <c r="D254" s="58">
        <v>5</v>
      </c>
      <c r="E254" s="80">
        <v>161.96888392857142</v>
      </c>
      <c r="F254" s="35"/>
      <c r="G254" s="36"/>
      <c r="H254" s="37"/>
      <c r="I254" s="73"/>
      <c r="J254" s="44" t="s">
        <v>32</v>
      </c>
    </row>
    <row r="255" spans="1:10" ht="18.75" x14ac:dyDescent="0.25">
      <c r="A255" s="77" t="s">
        <v>492</v>
      </c>
      <c r="B255" s="120" t="s">
        <v>461</v>
      </c>
      <c r="C255" s="58" t="s">
        <v>43</v>
      </c>
      <c r="D255" s="58">
        <v>5</v>
      </c>
      <c r="E255" s="80">
        <v>430.5880357142857</v>
      </c>
      <c r="F255" s="35"/>
      <c r="G255" s="36"/>
      <c r="H255" s="37"/>
      <c r="I255" s="73"/>
      <c r="J255" s="44" t="s">
        <v>32</v>
      </c>
    </row>
    <row r="256" spans="1:10" ht="18.75" x14ac:dyDescent="0.25">
      <c r="A256" s="77" t="s">
        <v>493</v>
      </c>
      <c r="B256" s="84" t="s">
        <v>463</v>
      </c>
      <c r="C256" s="58" t="s">
        <v>43</v>
      </c>
      <c r="D256" s="58">
        <v>27</v>
      </c>
      <c r="E256" s="80">
        <v>44.454294642857135</v>
      </c>
      <c r="F256" s="35"/>
      <c r="G256" s="36"/>
      <c r="H256" s="37"/>
      <c r="I256" s="73"/>
      <c r="J256" s="44" t="s">
        <v>32</v>
      </c>
    </row>
    <row r="257" spans="1:10" ht="37.5" x14ac:dyDescent="0.25">
      <c r="A257" s="74" t="s">
        <v>494</v>
      </c>
      <c r="B257" s="30" t="s">
        <v>495</v>
      </c>
      <c r="C257" s="58"/>
      <c r="D257" s="58"/>
      <c r="E257" s="96">
        <v>3220.1548124999999</v>
      </c>
      <c r="F257" s="97"/>
      <c r="G257" s="56">
        <f>G258+G259+G260+G261+G262+G263+G264</f>
        <v>3220.1560000000004</v>
      </c>
      <c r="H257" s="93"/>
      <c r="I257" s="93"/>
      <c r="J257" s="27"/>
    </row>
    <row r="258" spans="1:10" ht="37.5" x14ac:dyDescent="0.25">
      <c r="A258" s="77" t="s">
        <v>496</v>
      </c>
      <c r="B258" s="84" t="s">
        <v>446</v>
      </c>
      <c r="C258" s="58" t="s">
        <v>43</v>
      </c>
      <c r="D258" s="58">
        <v>6</v>
      </c>
      <c r="E258" s="80">
        <v>1363.489607142857</v>
      </c>
      <c r="F258" s="58">
        <v>6</v>
      </c>
      <c r="G258" s="36">
        <v>1363.49</v>
      </c>
      <c r="H258" s="42" t="s">
        <v>473</v>
      </c>
      <c r="I258" s="42" t="s">
        <v>497</v>
      </c>
      <c r="J258" s="44" t="s">
        <v>32</v>
      </c>
    </row>
    <row r="259" spans="1:10" ht="37.5" x14ac:dyDescent="0.25">
      <c r="A259" s="77" t="s">
        <v>498</v>
      </c>
      <c r="B259" s="84" t="s">
        <v>448</v>
      </c>
      <c r="C259" s="58" t="s">
        <v>126</v>
      </c>
      <c r="D259" s="58">
        <v>6</v>
      </c>
      <c r="E259" s="80">
        <v>446.04873214285709</v>
      </c>
      <c r="F259" s="58">
        <v>6</v>
      </c>
      <c r="G259" s="36">
        <v>446.04899999999998</v>
      </c>
      <c r="H259" s="42" t="s">
        <v>471</v>
      </c>
      <c r="I259" s="42" t="s">
        <v>497</v>
      </c>
      <c r="J259" s="44" t="s">
        <v>32</v>
      </c>
    </row>
    <row r="260" spans="1:10" ht="37.5" x14ac:dyDescent="0.25">
      <c r="A260" s="77" t="s">
        <v>499</v>
      </c>
      <c r="B260" s="84" t="s">
        <v>455</v>
      </c>
      <c r="C260" s="58" t="s">
        <v>43</v>
      </c>
      <c r="D260" s="58">
        <v>1</v>
      </c>
      <c r="E260" s="80">
        <v>243.74317857142856</v>
      </c>
      <c r="F260" s="58">
        <v>1</v>
      </c>
      <c r="G260" s="36">
        <v>243.74299999999999</v>
      </c>
      <c r="H260" s="42" t="s">
        <v>473</v>
      </c>
      <c r="I260" s="42" t="s">
        <v>497</v>
      </c>
      <c r="J260" s="44" t="s">
        <v>32</v>
      </c>
    </row>
    <row r="261" spans="1:10" ht="56.25" x14ac:dyDescent="0.25">
      <c r="A261" s="77" t="s">
        <v>500</v>
      </c>
      <c r="B261" s="84" t="s">
        <v>457</v>
      </c>
      <c r="C261" s="58" t="s">
        <v>126</v>
      </c>
      <c r="D261" s="58">
        <v>1</v>
      </c>
      <c r="E261" s="80">
        <v>539.74081249999995</v>
      </c>
      <c r="F261" s="58">
        <v>1</v>
      </c>
      <c r="G261" s="36">
        <v>539.74099999999999</v>
      </c>
      <c r="H261" s="42" t="s">
        <v>471</v>
      </c>
      <c r="I261" s="42" t="s">
        <v>497</v>
      </c>
      <c r="J261" s="44" t="s">
        <v>32</v>
      </c>
    </row>
    <row r="262" spans="1:10" ht="18.75" x14ac:dyDescent="0.25">
      <c r="A262" s="77" t="s">
        <v>501</v>
      </c>
      <c r="B262" s="84" t="s">
        <v>459</v>
      </c>
      <c r="C262" s="58" t="s">
        <v>43</v>
      </c>
      <c r="D262" s="58">
        <v>5</v>
      </c>
      <c r="E262" s="80">
        <v>161.96888392857142</v>
      </c>
      <c r="F262" s="58">
        <v>5</v>
      </c>
      <c r="G262" s="36">
        <v>161.96899999999999</v>
      </c>
      <c r="H262" s="37" t="s">
        <v>354</v>
      </c>
      <c r="I262" s="42" t="s">
        <v>497</v>
      </c>
      <c r="J262" s="44" t="s">
        <v>32</v>
      </c>
    </row>
    <row r="263" spans="1:10" ht="18.75" x14ac:dyDescent="0.25">
      <c r="A263" s="77" t="s">
        <v>502</v>
      </c>
      <c r="B263" s="120" t="s">
        <v>461</v>
      </c>
      <c r="C263" s="58" t="s">
        <v>43</v>
      </c>
      <c r="D263" s="58">
        <v>5</v>
      </c>
      <c r="E263" s="80">
        <v>430.5880357142857</v>
      </c>
      <c r="F263" s="58">
        <v>5</v>
      </c>
      <c r="G263" s="36">
        <v>430.58800000000002</v>
      </c>
      <c r="H263" s="37" t="s">
        <v>358</v>
      </c>
      <c r="I263" s="42" t="s">
        <v>497</v>
      </c>
      <c r="J263" s="44" t="s">
        <v>32</v>
      </c>
    </row>
    <row r="264" spans="1:10" ht="18.75" x14ac:dyDescent="0.25">
      <c r="A264" s="77" t="s">
        <v>503</v>
      </c>
      <c r="B264" s="84" t="s">
        <v>463</v>
      </c>
      <c r="C264" s="58" t="s">
        <v>43</v>
      </c>
      <c r="D264" s="58">
        <v>21</v>
      </c>
      <c r="E264" s="80">
        <v>34.575562500000004</v>
      </c>
      <c r="F264" s="58">
        <v>21</v>
      </c>
      <c r="G264" s="36">
        <v>34.576000000000001</v>
      </c>
      <c r="H264" s="37" t="s">
        <v>366</v>
      </c>
      <c r="I264" s="42" t="s">
        <v>497</v>
      </c>
      <c r="J264" s="44" t="s">
        <v>32</v>
      </c>
    </row>
    <row r="265" spans="1:10" ht="37.5" x14ac:dyDescent="0.25">
      <c r="A265" s="74" t="s">
        <v>504</v>
      </c>
      <c r="B265" s="30" t="s">
        <v>505</v>
      </c>
      <c r="C265" s="58"/>
      <c r="D265" s="58"/>
      <c r="E265" s="96">
        <v>3833.2129910714275</v>
      </c>
      <c r="F265" s="97"/>
      <c r="G265" s="56">
        <f>G266+G267+G268+G269+G270+G271+G272</f>
        <v>0</v>
      </c>
      <c r="H265" s="93"/>
      <c r="I265" s="93"/>
      <c r="J265" s="27"/>
    </row>
    <row r="266" spans="1:10" ht="37.5" x14ac:dyDescent="0.25">
      <c r="A266" s="77" t="s">
        <v>506</v>
      </c>
      <c r="B266" s="84" t="s">
        <v>446</v>
      </c>
      <c r="C266" s="58" t="s">
        <v>43</v>
      </c>
      <c r="D266" s="58">
        <v>8</v>
      </c>
      <c r="E266" s="80">
        <v>1817.9861428571426</v>
      </c>
      <c r="F266" s="35"/>
      <c r="G266" s="36"/>
      <c r="H266" s="42"/>
      <c r="I266" s="73"/>
      <c r="J266" s="44" t="s">
        <v>32</v>
      </c>
    </row>
    <row r="267" spans="1:10" ht="37.5" x14ac:dyDescent="0.25">
      <c r="A267" s="77" t="s">
        <v>507</v>
      </c>
      <c r="B267" s="84" t="s">
        <v>448</v>
      </c>
      <c r="C267" s="58" t="s">
        <v>126</v>
      </c>
      <c r="D267" s="58">
        <v>8</v>
      </c>
      <c r="E267" s="80">
        <v>594.73164285714279</v>
      </c>
      <c r="F267" s="35"/>
      <c r="G267" s="36"/>
      <c r="H267" s="42"/>
      <c r="I267" s="73"/>
      <c r="J267" s="44" t="s">
        <v>32</v>
      </c>
    </row>
    <row r="268" spans="1:10" ht="37.5" x14ac:dyDescent="0.25">
      <c r="A268" s="77" t="s">
        <v>508</v>
      </c>
      <c r="B268" s="84" t="s">
        <v>455</v>
      </c>
      <c r="C268" s="58" t="s">
        <v>43</v>
      </c>
      <c r="D268" s="58">
        <v>1</v>
      </c>
      <c r="E268" s="80">
        <v>243.74317857142856</v>
      </c>
      <c r="F268" s="35"/>
      <c r="G268" s="36"/>
      <c r="H268" s="42"/>
      <c r="I268" s="73"/>
      <c r="J268" s="44" t="s">
        <v>32</v>
      </c>
    </row>
    <row r="269" spans="1:10" ht="56.25" x14ac:dyDescent="0.25">
      <c r="A269" s="77" t="s">
        <v>509</v>
      </c>
      <c r="B269" s="84" t="s">
        <v>457</v>
      </c>
      <c r="C269" s="58" t="s">
        <v>126</v>
      </c>
      <c r="D269" s="58">
        <v>1</v>
      </c>
      <c r="E269" s="80">
        <v>539.74081249999995</v>
      </c>
      <c r="F269" s="35"/>
      <c r="G269" s="36"/>
      <c r="H269" s="42"/>
      <c r="I269" s="73"/>
      <c r="J269" s="44" t="s">
        <v>32</v>
      </c>
    </row>
    <row r="270" spans="1:10" ht="18.75" x14ac:dyDescent="0.25">
      <c r="A270" s="77" t="s">
        <v>510</v>
      </c>
      <c r="B270" s="84" t="s">
        <v>459</v>
      </c>
      <c r="C270" s="58" t="s">
        <v>43</v>
      </c>
      <c r="D270" s="58">
        <v>5</v>
      </c>
      <c r="E270" s="80">
        <v>161.96888392857142</v>
      </c>
      <c r="F270" s="35"/>
      <c r="G270" s="36"/>
      <c r="H270" s="37"/>
      <c r="I270" s="73"/>
      <c r="J270" s="44" t="s">
        <v>32</v>
      </c>
    </row>
    <row r="271" spans="1:10" ht="18.75" x14ac:dyDescent="0.25">
      <c r="A271" s="77" t="s">
        <v>511</v>
      </c>
      <c r="B271" s="120" t="s">
        <v>461</v>
      </c>
      <c r="C271" s="58" t="s">
        <v>43</v>
      </c>
      <c r="D271" s="58">
        <v>5</v>
      </c>
      <c r="E271" s="80">
        <v>430.5880357142857</v>
      </c>
      <c r="F271" s="35"/>
      <c r="G271" s="36"/>
      <c r="H271" s="37"/>
      <c r="I271" s="73"/>
      <c r="J271" s="44" t="s">
        <v>32</v>
      </c>
    </row>
    <row r="272" spans="1:10" ht="18.75" x14ac:dyDescent="0.25">
      <c r="A272" s="77" t="s">
        <v>512</v>
      </c>
      <c r="B272" s="84" t="s">
        <v>463</v>
      </c>
      <c r="C272" s="58" t="s">
        <v>43</v>
      </c>
      <c r="D272" s="58">
        <v>27</v>
      </c>
      <c r="E272" s="80">
        <v>44.454294642857135</v>
      </c>
      <c r="F272" s="35"/>
      <c r="G272" s="36"/>
      <c r="H272" s="37"/>
      <c r="I272" s="73"/>
      <c r="J272" s="44" t="s">
        <v>32</v>
      </c>
    </row>
    <row r="273" spans="1:10" ht="37.5" x14ac:dyDescent="0.25">
      <c r="A273" s="74" t="s">
        <v>513</v>
      </c>
      <c r="B273" s="30" t="s">
        <v>514</v>
      </c>
      <c r="C273" s="58"/>
      <c r="D273" s="58"/>
      <c r="E273" s="96">
        <v>3601.0115803571425</v>
      </c>
      <c r="F273" s="97"/>
      <c r="G273" s="56">
        <f>G274+G275+G276+G277+G278+G279+G280+G281+G282</f>
        <v>3601.0130000000004</v>
      </c>
      <c r="H273" s="93"/>
      <c r="I273" s="93"/>
      <c r="J273" s="27"/>
    </row>
    <row r="274" spans="1:10" ht="37.5" x14ac:dyDescent="0.25">
      <c r="A274" s="77" t="s">
        <v>515</v>
      </c>
      <c r="B274" s="84" t="s">
        <v>446</v>
      </c>
      <c r="C274" s="58" t="s">
        <v>43</v>
      </c>
      <c r="D274" s="58">
        <v>6</v>
      </c>
      <c r="E274" s="80">
        <v>1363.489607142857</v>
      </c>
      <c r="F274" s="58">
        <v>6</v>
      </c>
      <c r="G274" s="36">
        <v>1363.49</v>
      </c>
      <c r="H274" s="42" t="s">
        <v>473</v>
      </c>
      <c r="I274" s="42" t="s">
        <v>516</v>
      </c>
      <c r="J274" s="44" t="s">
        <v>32</v>
      </c>
    </row>
    <row r="275" spans="1:10" ht="37.5" x14ac:dyDescent="0.25">
      <c r="A275" s="77" t="s">
        <v>517</v>
      </c>
      <c r="B275" s="84" t="s">
        <v>448</v>
      </c>
      <c r="C275" s="58" t="s">
        <v>126</v>
      </c>
      <c r="D275" s="58">
        <v>6</v>
      </c>
      <c r="E275" s="80">
        <v>446.04873214285709</v>
      </c>
      <c r="F275" s="58">
        <v>6</v>
      </c>
      <c r="G275" s="36">
        <v>446.04899999999998</v>
      </c>
      <c r="H275" s="42" t="s">
        <v>471</v>
      </c>
      <c r="I275" s="42" t="s">
        <v>516</v>
      </c>
      <c r="J275" s="44" t="s">
        <v>32</v>
      </c>
    </row>
    <row r="276" spans="1:10" ht="18.75" x14ac:dyDescent="0.3">
      <c r="A276" s="77" t="s">
        <v>518</v>
      </c>
      <c r="B276" s="84" t="s">
        <v>451</v>
      </c>
      <c r="C276" s="99" t="s">
        <v>43</v>
      </c>
      <c r="D276" s="58">
        <v>6</v>
      </c>
      <c r="E276" s="80">
        <v>223.82321428571424</v>
      </c>
      <c r="F276" s="58">
        <v>6</v>
      </c>
      <c r="G276" s="36">
        <v>223.82300000000001</v>
      </c>
      <c r="H276" s="37" t="s">
        <v>328</v>
      </c>
      <c r="I276" s="42" t="s">
        <v>516</v>
      </c>
      <c r="J276" s="44" t="s">
        <v>32</v>
      </c>
    </row>
    <row r="277" spans="1:10" ht="18.75" x14ac:dyDescent="0.3">
      <c r="A277" s="77" t="s">
        <v>519</v>
      </c>
      <c r="B277" s="84" t="s">
        <v>453</v>
      </c>
      <c r="C277" s="99" t="s">
        <v>43</v>
      </c>
      <c r="D277" s="58">
        <v>6</v>
      </c>
      <c r="E277" s="80">
        <v>157.03355357142857</v>
      </c>
      <c r="F277" s="58">
        <v>6</v>
      </c>
      <c r="G277" s="36">
        <v>157.03399999999999</v>
      </c>
      <c r="H277" s="37" t="s">
        <v>358</v>
      </c>
      <c r="I277" s="42" t="s">
        <v>516</v>
      </c>
      <c r="J277" s="44" t="s">
        <v>32</v>
      </c>
    </row>
    <row r="278" spans="1:10" ht="37.5" x14ac:dyDescent="0.25">
      <c r="A278" s="77" t="s">
        <v>520</v>
      </c>
      <c r="B278" s="84" t="s">
        <v>455</v>
      </c>
      <c r="C278" s="58" t="s">
        <v>43</v>
      </c>
      <c r="D278" s="58">
        <v>1</v>
      </c>
      <c r="E278" s="80">
        <v>243.74317857142856</v>
      </c>
      <c r="F278" s="58">
        <v>1</v>
      </c>
      <c r="G278" s="36">
        <v>243.74299999999999</v>
      </c>
      <c r="H278" s="42" t="s">
        <v>473</v>
      </c>
      <c r="I278" s="42" t="s">
        <v>516</v>
      </c>
      <c r="J278" s="44" t="s">
        <v>32</v>
      </c>
    </row>
    <row r="279" spans="1:10" ht="56.25" x14ac:dyDescent="0.25">
      <c r="A279" s="77" t="s">
        <v>521</v>
      </c>
      <c r="B279" s="84" t="s">
        <v>457</v>
      </c>
      <c r="C279" s="58" t="s">
        <v>126</v>
      </c>
      <c r="D279" s="58">
        <v>1</v>
      </c>
      <c r="E279" s="80">
        <v>539.74081249999995</v>
      </c>
      <c r="F279" s="58">
        <v>1</v>
      </c>
      <c r="G279" s="36">
        <v>539.74099999999999</v>
      </c>
      <c r="H279" s="42" t="s">
        <v>471</v>
      </c>
      <c r="I279" s="42" t="s">
        <v>516</v>
      </c>
      <c r="J279" s="44" t="s">
        <v>32</v>
      </c>
    </row>
    <row r="280" spans="1:10" ht="18.75" x14ac:dyDescent="0.25">
      <c r="A280" s="77" t="s">
        <v>522</v>
      </c>
      <c r="B280" s="84" t="s">
        <v>459</v>
      </c>
      <c r="C280" s="58" t="s">
        <v>43</v>
      </c>
      <c r="D280" s="58">
        <v>5</v>
      </c>
      <c r="E280" s="80">
        <v>161.96888392857142</v>
      </c>
      <c r="F280" s="58">
        <v>5</v>
      </c>
      <c r="G280" s="36">
        <v>161.96899999999999</v>
      </c>
      <c r="H280" s="37" t="s">
        <v>354</v>
      </c>
      <c r="I280" s="42" t="s">
        <v>516</v>
      </c>
      <c r="J280" s="44" t="s">
        <v>32</v>
      </c>
    </row>
    <row r="281" spans="1:10" ht="18.75" x14ac:dyDescent="0.25">
      <c r="A281" s="77" t="s">
        <v>523</v>
      </c>
      <c r="B281" s="120" t="s">
        <v>461</v>
      </c>
      <c r="C281" s="58" t="s">
        <v>43</v>
      </c>
      <c r="D281" s="58">
        <v>5</v>
      </c>
      <c r="E281" s="80">
        <v>430.5880357142857</v>
      </c>
      <c r="F281" s="58">
        <v>5</v>
      </c>
      <c r="G281" s="36">
        <v>430.58800000000002</v>
      </c>
      <c r="H281" s="37" t="s">
        <v>358</v>
      </c>
      <c r="I281" s="42" t="s">
        <v>516</v>
      </c>
      <c r="J281" s="44" t="s">
        <v>32</v>
      </c>
    </row>
    <row r="282" spans="1:10" ht="18.75" x14ac:dyDescent="0.25">
      <c r="A282" s="77" t="s">
        <v>524</v>
      </c>
      <c r="B282" s="84" t="s">
        <v>463</v>
      </c>
      <c r="C282" s="58" t="s">
        <v>43</v>
      </c>
      <c r="D282" s="58">
        <v>21</v>
      </c>
      <c r="E282" s="80">
        <v>34.575562500000004</v>
      </c>
      <c r="F282" s="58">
        <v>21</v>
      </c>
      <c r="G282" s="36">
        <v>34.576000000000001</v>
      </c>
      <c r="H282" s="37" t="s">
        <v>366</v>
      </c>
      <c r="I282" s="42" t="s">
        <v>516</v>
      </c>
      <c r="J282" s="44" t="s">
        <v>32</v>
      </c>
    </row>
    <row r="283" spans="1:10" ht="37.5" x14ac:dyDescent="0.25">
      <c r="A283" s="74" t="s">
        <v>525</v>
      </c>
      <c r="B283" s="30" t="s">
        <v>526</v>
      </c>
      <c r="C283" s="58"/>
      <c r="D283" s="58"/>
      <c r="E283" s="96">
        <v>3220.1548124999999</v>
      </c>
      <c r="F283" s="97"/>
      <c r="G283" s="56">
        <f>G284+G285+G286+G287+G288+G289+G290</f>
        <v>0</v>
      </c>
      <c r="H283" s="93"/>
      <c r="I283" s="93"/>
      <c r="J283" s="27"/>
    </row>
    <row r="284" spans="1:10" ht="37.5" x14ac:dyDescent="0.25">
      <c r="A284" s="77" t="s">
        <v>527</v>
      </c>
      <c r="B284" s="84" t="s">
        <v>446</v>
      </c>
      <c r="C284" s="58" t="s">
        <v>43</v>
      </c>
      <c r="D284" s="58">
        <v>6</v>
      </c>
      <c r="E284" s="80">
        <v>1363.489607142857</v>
      </c>
      <c r="F284" s="35"/>
      <c r="G284" s="36"/>
      <c r="H284" s="42"/>
      <c r="I284" s="73"/>
      <c r="J284" s="44" t="s">
        <v>32</v>
      </c>
    </row>
    <row r="285" spans="1:10" ht="37.5" x14ac:dyDescent="0.25">
      <c r="A285" s="77" t="s">
        <v>528</v>
      </c>
      <c r="B285" s="84" t="s">
        <v>448</v>
      </c>
      <c r="C285" s="58" t="s">
        <v>126</v>
      </c>
      <c r="D285" s="58">
        <v>6</v>
      </c>
      <c r="E285" s="80">
        <v>446.04873214285709</v>
      </c>
      <c r="F285" s="35"/>
      <c r="G285" s="36"/>
      <c r="H285" s="42"/>
      <c r="I285" s="73"/>
      <c r="J285" s="44" t="s">
        <v>32</v>
      </c>
    </row>
    <row r="286" spans="1:10" ht="37.5" x14ac:dyDescent="0.25">
      <c r="A286" s="77" t="s">
        <v>529</v>
      </c>
      <c r="B286" s="84" t="s">
        <v>455</v>
      </c>
      <c r="C286" s="58" t="s">
        <v>43</v>
      </c>
      <c r="D286" s="58">
        <v>1</v>
      </c>
      <c r="E286" s="80">
        <v>243.74317857142856</v>
      </c>
      <c r="F286" s="35"/>
      <c r="G286" s="36"/>
      <c r="H286" s="42"/>
      <c r="I286" s="73"/>
      <c r="J286" s="44" t="s">
        <v>32</v>
      </c>
    </row>
    <row r="287" spans="1:10" ht="56.25" x14ac:dyDescent="0.25">
      <c r="A287" s="77" t="s">
        <v>530</v>
      </c>
      <c r="B287" s="84" t="s">
        <v>457</v>
      </c>
      <c r="C287" s="58" t="s">
        <v>126</v>
      </c>
      <c r="D287" s="58">
        <v>1</v>
      </c>
      <c r="E287" s="80">
        <v>539.74081249999995</v>
      </c>
      <c r="F287" s="35"/>
      <c r="G287" s="36"/>
      <c r="H287" s="42"/>
      <c r="I287" s="73"/>
      <c r="J287" s="44" t="s">
        <v>32</v>
      </c>
    </row>
    <row r="288" spans="1:10" ht="18.75" x14ac:dyDescent="0.25">
      <c r="A288" s="77" t="s">
        <v>531</v>
      </c>
      <c r="B288" s="84" t="s">
        <v>459</v>
      </c>
      <c r="C288" s="58" t="s">
        <v>43</v>
      </c>
      <c r="D288" s="58">
        <v>5</v>
      </c>
      <c r="E288" s="80">
        <v>161.96888392857142</v>
      </c>
      <c r="F288" s="35"/>
      <c r="G288" s="36"/>
      <c r="H288" s="37"/>
      <c r="I288" s="73"/>
      <c r="J288" s="44" t="s">
        <v>32</v>
      </c>
    </row>
    <row r="289" spans="1:10" ht="18.75" x14ac:dyDescent="0.25">
      <c r="A289" s="77" t="s">
        <v>532</v>
      </c>
      <c r="B289" s="120" t="s">
        <v>461</v>
      </c>
      <c r="C289" s="58" t="s">
        <v>43</v>
      </c>
      <c r="D289" s="58">
        <v>5</v>
      </c>
      <c r="E289" s="80">
        <v>430.5880357142857</v>
      </c>
      <c r="F289" s="35"/>
      <c r="G289" s="36"/>
      <c r="H289" s="37"/>
      <c r="I289" s="73"/>
      <c r="J289" s="44" t="s">
        <v>32</v>
      </c>
    </row>
    <row r="290" spans="1:10" ht="18.75" x14ac:dyDescent="0.25">
      <c r="A290" s="77" t="s">
        <v>533</v>
      </c>
      <c r="B290" s="84" t="s">
        <v>463</v>
      </c>
      <c r="C290" s="58" t="s">
        <v>43</v>
      </c>
      <c r="D290" s="58">
        <v>21</v>
      </c>
      <c r="E290" s="80">
        <v>34.575562500000004</v>
      </c>
      <c r="F290" s="35"/>
      <c r="G290" s="36"/>
      <c r="H290" s="37"/>
      <c r="I290" s="73"/>
      <c r="J290" s="44" t="s">
        <v>32</v>
      </c>
    </row>
    <row r="291" spans="1:10" ht="37.5" x14ac:dyDescent="0.25">
      <c r="A291" s="74" t="s">
        <v>534</v>
      </c>
      <c r="B291" s="30" t="s">
        <v>535</v>
      </c>
      <c r="C291" s="58"/>
      <c r="D291" s="58"/>
      <c r="E291" s="96">
        <v>2315.3854732142859</v>
      </c>
      <c r="F291" s="97"/>
      <c r="G291" s="56">
        <f>G292+G293+G294+G295+G296+G297+G298</f>
        <v>0</v>
      </c>
      <c r="H291" s="93"/>
      <c r="I291" s="93"/>
      <c r="J291" s="27"/>
    </row>
    <row r="292" spans="1:10" ht="37.5" x14ac:dyDescent="0.25">
      <c r="A292" s="77" t="s">
        <v>536</v>
      </c>
      <c r="B292" s="84" t="s">
        <v>446</v>
      </c>
      <c r="C292" s="58" t="s">
        <v>43</v>
      </c>
      <c r="D292" s="58">
        <v>3</v>
      </c>
      <c r="E292" s="80">
        <v>681.745</v>
      </c>
      <c r="F292" s="35"/>
      <c r="G292" s="36"/>
      <c r="H292" s="42"/>
      <c r="I292" s="73"/>
      <c r="J292" s="44" t="s">
        <v>32</v>
      </c>
    </row>
    <row r="293" spans="1:10" ht="37.5" x14ac:dyDescent="0.25">
      <c r="A293" s="77" t="s">
        <v>537</v>
      </c>
      <c r="B293" s="84" t="s">
        <v>448</v>
      </c>
      <c r="C293" s="58" t="s">
        <v>126</v>
      </c>
      <c r="D293" s="58">
        <v>3</v>
      </c>
      <c r="E293" s="80">
        <v>223.024</v>
      </c>
      <c r="F293" s="35"/>
      <c r="G293" s="36"/>
      <c r="H293" s="42"/>
      <c r="I293" s="73"/>
      <c r="J293" s="44" t="s">
        <v>32</v>
      </c>
    </row>
    <row r="294" spans="1:10" ht="37.5" x14ac:dyDescent="0.25">
      <c r="A294" s="77" t="s">
        <v>538</v>
      </c>
      <c r="B294" s="84" t="s">
        <v>455</v>
      </c>
      <c r="C294" s="58" t="s">
        <v>43</v>
      </c>
      <c r="D294" s="58">
        <v>1</v>
      </c>
      <c r="E294" s="80">
        <v>243.74317857142856</v>
      </c>
      <c r="F294" s="35"/>
      <c r="G294" s="36"/>
      <c r="H294" s="42"/>
      <c r="I294" s="73"/>
      <c r="J294" s="44" t="s">
        <v>32</v>
      </c>
    </row>
    <row r="295" spans="1:10" ht="56.25" x14ac:dyDescent="0.25">
      <c r="A295" s="77" t="s">
        <v>539</v>
      </c>
      <c r="B295" s="84" t="s">
        <v>457</v>
      </c>
      <c r="C295" s="58" t="s">
        <v>126</v>
      </c>
      <c r="D295" s="58">
        <v>1</v>
      </c>
      <c r="E295" s="80">
        <v>539.74081249999995</v>
      </c>
      <c r="F295" s="35"/>
      <c r="G295" s="36"/>
      <c r="H295" s="42"/>
      <c r="I295" s="73"/>
      <c r="J295" s="44" t="s">
        <v>32</v>
      </c>
    </row>
    <row r="296" spans="1:10" ht="18.75" x14ac:dyDescent="0.25">
      <c r="A296" s="77" t="s">
        <v>540</v>
      </c>
      <c r="B296" s="84" t="s">
        <v>459</v>
      </c>
      <c r="C296" s="58" t="s">
        <v>43</v>
      </c>
      <c r="D296" s="58">
        <v>5</v>
      </c>
      <c r="E296" s="80">
        <v>161.96888392857142</v>
      </c>
      <c r="F296" s="35"/>
      <c r="G296" s="36"/>
      <c r="H296" s="37"/>
      <c r="I296" s="73"/>
      <c r="J296" s="44" t="s">
        <v>32</v>
      </c>
    </row>
    <row r="297" spans="1:10" ht="18.75" x14ac:dyDescent="0.25">
      <c r="A297" s="77" t="s">
        <v>541</v>
      </c>
      <c r="B297" s="120" t="s">
        <v>461</v>
      </c>
      <c r="C297" s="58" t="s">
        <v>43</v>
      </c>
      <c r="D297" s="58">
        <v>5</v>
      </c>
      <c r="E297" s="80">
        <v>430.5880357142857</v>
      </c>
      <c r="F297" s="35"/>
      <c r="G297" s="36"/>
      <c r="H297" s="37"/>
      <c r="I297" s="73"/>
      <c r="J297" s="44" t="s">
        <v>32</v>
      </c>
    </row>
    <row r="298" spans="1:10" ht="18.75" x14ac:dyDescent="0.25">
      <c r="A298" s="77" t="s">
        <v>542</v>
      </c>
      <c r="B298" s="84" t="s">
        <v>463</v>
      </c>
      <c r="C298" s="58" t="s">
        <v>43</v>
      </c>
      <c r="D298" s="58">
        <v>21</v>
      </c>
      <c r="E298" s="80">
        <v>34.575562500000004</v>
      </c>
      <c r="F298" s="35"/>
      <c r="G298" s="36"/>
      <c r="H298" s="37"/>
      <c r="I298" s="73"/>
      <c r="J298" s="44" t="s">
        <v>32</v>
      </c>
    </row>
    <row r="299" spans="1:10" ht="37.5" x14ac:dyDescent="0.25">
      <c r="A299" s="74" t="s">
        <v>543</v>
      </c>
      <c r="B299" s="30" t="s">
        <v>544</v>
      </c>
      <c r="C299" s="58"/>
      <c r="D299" s="58"/>
      <c r="E299" s="96">
        <v>2743.9441964285716</v>
      </c>
      <c r="F299" s="97"/>
      <c r="G299" s="56">
        <f>G300+G301+G302+G303+G304</f>
        <v>1839.175</v>
      </c>
      <c r="H299" s="93"/>
      <c r="I299" s="93"/>
      <c r="J299" s="27"/>
    </row>
    <row r="300" spans="1:10" ht="37.5" x14ac:dyDescent="0.25">
      <c r="A300" s="77" t="s">
        <v>545</v>
      </c>
      <c r="B300" s="84" t="s">
        <v>446</v>
      </c>
      <c r="C300" s="58" t="s">
        <v>43</v>
      </c>
      <c r="D300" s="58">
        <v>6</v>
      </c>
      <c r="E300" s="80">
        <v>2045.2349999999999</v>
      </c>
      <c r="F300" s="35">
        <v>6</v>
      </c>
      <c r="G300" s="36">
        <f>1363.49</f>
        <v>1363.49</v>
      </c>
      <c r="H300" s="42" t="s">
        <v>546</v>
      </c>
      <c r="I300" s="62" t="s">
        <v>547</v>
      </c>
      <c r="J300" s="45" t="s">
        <v>24</v>
      </c>
    </row>
    <row r="301" spans="1:10" ht="37.5" x14ac:dyDescent="0.25">
      <c r="A301" s="77" t="s">
        <v>548</v>
      </c>
      <c r="B301" s="84" t="s">
        <v>448</v>
      </c>
      <c r="C301" s="58" t="s">
        <v>126</v>
      </c>
      <c r="D301" s="58">
        <v>6</v>
      </c>
      <c r="E301" s="80">
        <v>669.07299999999998</v>
      </c>
      <c r="F301" s="35">
        <v>6</v>
      </c>
      <c r="G301" s="36">
        <f>446.049</f>
        <v>446.04899999999998</v>
      </c>
      <c r="H301" s="42" t="s">
        <v>471</v>
      </c>
      <c r="I301" s="62" t="s">
        <v>547</v>
      </c>
      <c r="J301" s="45" t="s">
        <v>24</v>
      </c>
    </row>
    <row r="302" spans="1:10" ht="18.75" x14ac:dyDescent="0.25">
      <c r="A302" s="77" t="s">
        <v>549</v>
      </c>
      <c r="B302" s="84" t="s">
        <v>463</v>
      </c>
      <c r="C302" s="58" t="s">
        <v>43</v>
      </c>
      <c r="D302" s="58">
        <v>18</v>
      </c>
      <c r="E302" s="80">
        <v>29.636196428571427</v>
      </c>
      <c r="F302" s="35">
        <v>18</v>
      </c>
      <c r="G302" s="36">
        <v>29.635999999999999</v>
      </c>
      <c r="H302" s="37" t="s">
        <v>366</v>
      </c>
      <c r="I302" s="42" t="s">
        <v>550</v>
      </c>
      <c r="J302" s="45" t="s">
        <v>24</v>
      </c>
    </row>
    <row r="303" spans="1:10" ht="18.75" x14ac:dyDescent="0.25">
      <c r="A303" s="77" t="s">
        <v>551</v>
      </c>
      <c r="B303" s="84" t="s">
        <v>451</v>
      </c>
      <c r="C303" s="58" t="s">
        <v>43</v>
      </c>
      <c r="D303" s="58">
        <v>3</v>
      </c>
      <c r="E303" s="121"/>
      <c r="F303" s="122"/>
      <c r="G303" s="36"/>
      <c r="H303" s="37"/>
      <c r="I303" s="42"/>
      <c r="J303" s="45" t="s">
        <v>24</v>
      </c>
    </row>
    <row r="304" spans="1:10" ht="18.75" x14ac:dyDescent="0.25">
      <c r="A304" s="77" t="s">
        <v>552</v>
      </c>
      <c r="B304" s="84" t="s">
        <v>453</v>
      </c>
      <c r="C304" s="58" t="s">
        <v>43</v>
      </c>
      <c r="D304" s="58">
        <v>3</v>
      </c>
      <c r="E304" s="121"/>
      <c r="F304" s="122"/>
      <c r="G304" s="36"/>
      <c r="H304" s="37"/>
      <c r="I304" s="42"/>
      <c r="J304" s="45" t="s">
        <v>24</v>
      </c>
    </row>
    <row r="305" spans="1:10" ht="37.5" x14ac:dyDescent="0.25">
      <c r="A305" s="74" t="s">
        <v>553</v>
      </c>
      <c r="B305" s="30" t="s">
        <v>554</v>
      </c>
      <c r="C305" s="58"/>
      <c r="D305" s="58"/>
      <c r="E305" s="96">
        <v>3220.1548124999999</v>
      </c>
      <c r="F305" s="97"/>
      <c r="G305" s="56">
        <f>G306+G307+G308+G309+G310+G311+G312</f>
        <v>0</v>
      </c>
      <c r="H305" s="93"/>
      <c r="I305" s="93"/>
      <c r="J305" s="27"/>
    </row>
    <row r="306" spans="1:10" ht="37.5" x14ac:dyDescent="0.25">
      <c r="A306" s="77" t="s">
        <v>555</v>
      </c>
      <c r="B306" s="84" t="s">
        <v>446</v>
      </c>
      <c r="C306" s="58" t="s">
        <v>43</v>
      </c>
      <c r="D306" s="58">
        <v>6</v>
      </c>
      <c r="E306" s="80">
        <v>1363.489607142857</v>
      </c>
      <c r="F306" s="35"/>
      <c r="G306" s="36"/>
      <c r="H306" s="42"/>
      <c r="I306" s="73"/>
      <c r="J306" s="44" t="s">
        <v>32</v>
      </c>
    </row>
    <row r="307" spans="1:10" ht="37.5" x14ac:dyDescent="0.25">
      <c r="A307" s="77" t="s">
        <v>556</v>
      </c>
      <c r="B307" s="84" t="s">
        <v>448</v>
      </c>
      <c r="C307" s="58" t="s">
        <v>126</v>
      </c>
      <c r="D307" s="58">
        <v>6</v>
      </c>
      <c r="E307" s="80">
        <v>446.04873214285709</v>
      </c>
      <c r="F307" s="35"/>
      <c r="G307" s="36"/>
      <c r="H307" s="42"/>
      <c r="I307" s="73"/>
      <c r="J307" s="44" t="s">
        <v>32</v>
      </c>
    </row>
    <row r="308" spans="1:10" ht="37.5" x14ac:dyDescent="0.25">
      <c r="A308" s="77" t="s">
        <v>557</v>
      </c>
      <c r="B308" s="84" t="s">
        <v>455</v>
      </c>
      <c r="C308" s="58" t="s">
        <v>43</v>
      </c>
      <c r="D308" s="58">
        <v>1</v>
      </c>
      <c r="E308" s="80">
        <v>243.74317857142856</v>
      </c>
      <c r="F308" s="35"/>
      <c r="G308" s="36"/>
      <c r="H308" s="42"/>
      <c r="I308" s="73"/>
      <c r="J308" s="44" t="s">
        <v>32</v>
      </c>
    </row>
    <row r="309" spans="1:10" ht="56.25" x14ac:dyDescent="0.25">
      <c r="A309" s="77" t="s">
        <v>558</v>
      </c>
      <c r="B309" s="84" t="s">
        <v>457</v>
      </c>
      <c r="C309" s="58" t="s">
        <v>126</v>
      </c>
      <c r="D309" s="58">
        <v>1</v>
      </c>
      <c r="E309" s="80">
        <v>539.74081249999995</v>
      </c>
      <c r="F309" s="35"/>
      <c r="G309" s="36"/>
      <c r="H309" s="42"/>
      <c r="I309" s="73"/>
      <c r="J309" s="44" t="s">
        <v>32</v>
      </c>
    </row>
    <row r="310" spans="1:10" ht="18.75" x14ac:dyDescent="0.25">
      <c r="A310" s="77" t="s">
        <v>559</v>
      </c>
      <c r="B310" s="84" t="s">
        <v>459</v>
      </c>
      <c r="C310" s="58" t="s">
        <v>43</v>
      </c>
      <c r="D310" s="58">
        <v>5</v>
      </c>
      <c r="E310" s="80">
        <v>161.96888392857142</v>
      </c>
      <c r="F310" s="35"/>
      <c r="G310" s="36"/>
      <c r="H310" s="37"/>
      <c r="I310" s="73"/>
      <c r="J310" s="44" t="s">
        <v>32</v>
      </c>
    </row>
    <row r="311" spans="1:10" ht="18.75" x14ac:dyDescent="0.25">
      <c r="A311" s="77" t="s">
        <v>560</v>
      </c>
      <c r="B311" s="120" t="s">
        <v>461</v>
      </c>
      <c r="C311" s="58" t="s">
        <v>43</v>
      </c>
      <c r="D311" s="58">
        <v>5</v>
      </c>
      <c r="E311" s="80">
        <v>430.5880357142857</v>
      </c>
      <c r="F311" s="35"/>
      <c r="G311" s="36"/>
      <c r="H311" s="37"/>
      <c r="I311" s="73"/>
      <c r="J311" s="44" t="s">
        <v>32</v>
      </c>
    </row>
    <row r="312" spans="1:10" ht="18.75" x14ac:dyDescent="0.25">
      <c r="A312" s="77" t="s">
        <v>561</v>
      </c>
      <c r="B312" s="84" t="s">
        <v>463</v>
      </c>
      <c r="C312" s="58" t="s">
        <v>43</v>
      </c>
      <c r="D312" s="58">
        <v>21</v>
      </c>
      <c r="E312" s="80">
        <v>34.575562500000004</v>
      </c>
      <c r="F312" s="35"/>
      <c r="G312" s="36"/>
      <c r="H312" s="37"/>
      <c r="I312" s="73"/>
      <c r="J312" s="44" t="s">
        <v>32</v>
      </c>
    </row>
    <row r="313" spans="1:10" ht="37.5" x14ac:dyDescent="0.25">
      <c r="A313" s="74" t="s">
        <v>562</v>
      </c>
      <c r="B313" s="30" t="s">
        <v>563</v>
      </c>
      <c r="C313" s="58"/>
      <c r="D313" s="58"/>
      <c r="E313" s="96">
        <v>5393.6643281249999</v>
      </c>
      <c r="F313" s="97"/>
      <c r="G313" s="56">
        <f>G314+G315+G316+G317+G318+G319+G320+G321+G322+G323</f>
        <v>0</v>
      </c>
      <c r="H313" s="93"/>
      <c r="I313" s="93"/>
      <c r="J313" s="27"/>
    </row>
    <row r="314" spans="1:10" ht="37.5" x14ac:dyDescent="0.25">
      <c r="A314" s="77" t="s">
        <v>564</v>
      </c>
      <c r="B314" s="84" t="s">
        <v>446</v>
      </c>
      <c r="C314" s="58" t="s">
        <v>43</v>
      </c>
      <c r="D314" s="58">
        <v>6</v>
      </c>
      <c r="E314" s="80">
        <v>1363.489607142857</v>
      </c>
      <c r="F314" s="35"/>
      <c r="G314" s="88"/>
      <c r="H314" s="123"/>
      <c r="I314" s="123"/>
      <c r="J314" s="44" t="s">
        <v>32</v>
      </c>
    </row>
    <row r="315" spans="1:10" ht="37.5" x14ac:dyDescent="0.25">
      <c r="A315" s="77" t="s">
        <v>565</v>
      </c>
      <c r="B315" s="84" t="s">
        <v>448</v>
      </c>
      <c r="C315" s="58" t="s">
        <v>126</v>
      </c>
      <c r="D315" s="58">
        <v>6</v>
      </c>
      <c r="E315" s="80">
        <v>446.04873214285709</v>
      </c>
      <c r="F315" s="35"/>
      <c r="G315" s="36"/>
      <c r="H315" s="62"/>
      <c r="I315" s="123"/>
      <c r="J315" s="44" t="s">
        <v>32</v>
      </c>
    </row>
    <row r="316" spans="1:10" ht="18.75" x14ac:dyDescent="0.25">
      <c r="A316" s="77" t="s">
        <v>566</v>
      </c>
      <c r="B316" s="84" t="s">
        <v>437</v>
      </c>
      <c r="C316" s="58" t="s">
        <v>374</v>
      </c>
      <c r="D316" s="58">
        <v>1.375</v>
      </c>
      <c r="E316" s="80">
        <v>1592.3674888392852</v>
      </c>
      <c r="F316" s="35"/>
      <c r="G316" s="36"/>
      <c r="H316" s="37"/>
      <c r="I316" s="123"/>
      <c r="J316" s="44" t="s">
        <v>32</v>
      </c>
    </row>
    <row r="317" spans="1:10" ht="18.75" x14ac:dyDescent="0.3">
      <c r="A317" s="77" t="s">
        <v>567</v>
      </c>
      <c r="B317" s="84" t="s">
        <v>451</v>
      </c>
      <c r="C317" s="99" t="s">
        <v>43</v>
      </c>
      <c r="D317" s="58">
        <v>6</v>
      </c>
      <c r="E317" s="80">
        <v>429.04783928571425</v>
      </c>
      <c r="F317" s="35"/>
      <c r="G317" s="36"/>
      <c r="H317" s="37"/>
      <c r="I317" s="123"/>
      <c r="J317" s="44" t="s">
        <v>32</v>
      </c>
    </row>
    <row r="318" spans="1:10" ht="18.75" x14ac:dyDescent="0.3">
      <c r="A318" s="77" t="s">
        <v>568</v>
      </c>
      <c r="B318" s="84" t="s">
        <v>453</v>
      </c>
      <c r="C318" s="99" t="s">
        <v>43</v>
      </c>
      <c r="D318" s="58">
        <v>6</v>
      </c>
      <c r="E318" s="80">
        <v>157.03355357142857</v>
      </c>
      <c r="F318" s="35"/>
      <c r="G318" s="36"/>
      <c r="H318" s="37"/>
      <c r="I318" s="123"/>
      <c r="J318" s="44" t="s">
        <v>32</v>
      </c>
    </row>
    <row r="319" spans="1:10" ht="37.5" x14ac:dyDescent="0.25">
      <c r="A319" s="77" t="s">
        <v>569</v>
      </c>
      <c r="B319" s="84" t="s">
        <v>455</v>
      </c>
      <c r="C319" s="58" t="s">
        <v>43</v>
      </c>
      <c r="D319" s="58">
        <v>1</v>
      </c>
      <c r="E319" s="80">
        <v>243.74317857142856</v>
      </c>
      <c r="F319" s="35"/>
      <c r="G319" s="36"/>
      <c r="H319" s="42"/>
      <c r="I319" s="123"/>
      <c r="J319" s="44" t="s">
        <v>32</v>
      </c>
    </row>
    <row r="320" spans="1:10" ht="56.25" x14ac:dyDescent="0.25">
      <c r="A320" s="77" t="s">
        <v>570</v>
      </c>
      <c r="B320" s="84" t="s">
        <v>457</v>
      </c>
      <c r="C320" s="58" t="s">
        <v>126</v>
      </c>
      <c r="D320" s="58">
        <v>1</v>
      </c>
      <c r="E320" s="80">
        <v>539.74081249999995</v>
      </c>
      <c r="F320" s="35"/>
      <c r="G320" s="36"/>
      <c r="H320" s="42"/>
      <c r="I320" s="123"/>
      <c r="J320" s="44" t="s">
        <v>32</v>
      </c>
    </row>
    <row r="321" spans="1:13" ht="18.75" x14ac:dyDescent="0.25">
      <c r="A321" s="77" t="s">
        <v>571</v>
      </c>
      <c r="B321" s="84" t="s">
        <v>459</v>
      </c>
      <c r="C321" s="58" t="s">
        <v>43</v>
      </c>
      <c r="D321" s="58">
        <v>5</v>
      </c>
      <c r="E321" s="80">
        <v>161.96888392857142</v>
      </c>
      <c r="F321" s="35"/>
      <c r="G321" s="36"/>
      <c r="H321" s="37"/>
      <c r="I321" s="123"/>
      <c r="J321" s="44" t="s">
        <v>32</v>
      </c>
    </row>
    <row r="322" spans="1:13" ht="18.75" x14ac:dyDescent="0.25">
      <c r="A322" s="77" t="s">
        <v>572</v>
      </c>
      <c r="B322" s="120" t="s">
        <v>461</v>
      </c>
      <c r="C322" s="58" t="s">
        <v>43</v>
      </c>
      <c r="D322" s="58">
        <v>5</v>
      </c>
      <c r="E322" s="80">
        <v>430.5880357142857</v>
      </c>
      <c r="F322" s="35"/>
      <c r="G322" s="36"/>
      <c r="H322" s="37"/>
      <c r="I322" s="123"/>
      <c r="J322" s="44" t="s">
        <v>32</v>
      </c>
    </row>
    <row r="323" spans="1:13" ht="18.75" x14ac:dyDescent="0.25">
      <c r="A323" s="77" t="s">
        <v>573</v>
      </c>
      <c r="B323" s="84" t="s">
        <v>463</v>
      </c>
      <c r="C323" s="58" t="s">
        <v>43</v>
      </c>
      <c r="D323" s="58">
        <v>18</v>
      </c>
      <c r="E323" s="80">
        <v>29.636196428571427</v>
      </c>
      <c r="F323" s="35"/>
      <c r="G323" s="36"/>
      <c r="H323" s="37"/>
      <c r="I323" s="123"/>
      <c r="J323" s="44" t="s">
        <v>32</v>
      </c>
    </row>
    <row r="324" spans="1:13" ht="37.5" x14ac:dyDescent="0.25">
      <c r="A324" s="74" t="s">
        <v>574</v>
      </c>
      <c r="B324" s="30" t="s">
        <v>575</v>
      </c>
      <c r="C324" s="58"/>
      <c r="D324" s="58"/>
      <c r="E324" s="96">
        <v>5412.6746517857127</v>
      </c>
      <c r="F324" s="97"/>
      <c r="G324" s="56">
        <f>G325+G326+G327+G328+G329+G330+G331</f>
        <v>0</v>
      </c>
      <c r="H324" s="93"/>
      <c r="I324" s="93"/>
      <c r="J324" s="27"/>
    </row>
    <row r="325" spans="1:13" ht="37.5" x14ac:dyDescent="0.25">
      <c r="A325" s="77" t="s">
        <v>576</v>
      </c>
      <c r="B325" s="84" t="s">
        <v>446</v>
      </c>
      <c r="C325" s="58" t="s">
        <v>43</v>
      </c>
      <c r="D325" s="58">
        <v>10</v>
      </c>
      <c r="E325" s="80">
        <v>2272.4826785714281</v>
      </c>
      <c r="F325" s="35"/>
      <c r="G325" s="36"/>
      <c r="H325" s="42"/>
      <c r="I325" s="73"/>
      <c r="J325" s="45" t="s">
        <v>29</v>
      </c>
      <c r="K325" s="124"/>
      <c r="L325" s="125"/>
      <c r="M325" s="125"/>
    </row>
    <row r="326" spans="1:13" ht="37.5" x14ac:dyDescent="0.25">
      <c r="A326" s="77" t="s">
        <v>577</v>
      </c>
      <c r="B326" s="84" t="s">
        <v>448</v>
      </c>
      <c r="C326" s="58" t="s">
        <v>126</v>
      </c>
      <c r="D326" s="58">
        <v>10</v>
      </c>
      <c r="E326" s="80">
        <v>743.41455357142843</v>
      </c>
      <c r="F326" s="35"/>
      <c r="G326" s="36"/>
      <c r="H326" s="42"/>
      <c r="I326" s="73"/>
      <c r="J326" s="45" t="s">
        <v>29</v>
      </c>
      <c r="K326" s="124"/>
      <c r="L326" s="125"/>
      <c r="M326" s="125"/>
    </row>
    <row r="327" spans="1:13" ht="18.75" x14ac:dyDescent="0.25">
      <c r="A327" s="77" t="s">
        <v>578</v>
      </c>
      <c r="B327" s="84" t="s">
        <v>437</v>
      </c>
      <c r="C327" s="58" t="s">
        <v>374</v>
      </c>
      <c r="D327" s="58">
        <v>1.5</v>
      </c>
      <c r="E327" s="80">
        <v>1737.1281696428568</v>
      </c>
      <c r="F327" s="35"/>
      <c r="G327" s="36"/>
      <c r="H327" s="37"/>
      <c r="I327" s="73"/>
      <c r="J327" s="45" t="s">
        <v>29</v>
      </c>
      <c r="K327" s="124"/>
      <c r="L327" s="125"/>
      <c r="M327" s="125"/>
    </row>
    <row r="328" spans="1:13" ht="18.75" x14ac:dyDescent="0.25">
      <c r="A328" s="77" t="s">
        <v>579</v>
      </c>
      <c r="B328" s="84" t="s">
        <v>580</v>
      </c>
      <c r="C328" s="58" t="s">
        <v>43</v>
      </c>
      <c r="D328" s="58">
        <v>8</v>
      </c>
      <c r="E328" s="80">
        <v>11.495857142857142</v>
      </c>
      <c r="F328" s="35"/>
      <c r="G328" s="36"/>
      <c r="H328" s="37"/>
      <c r="I328" s="73"/>
      <c r="J328" s="45" t="s">
        <v>29</v>
      </c>
      <c r="K328" s="124"/>
      <c r="L328" s="125"/>
      <c r="M328" s="125"/>
    </row>
    <row r="329" spans="1:13" ht="18.75" x14ac:dyDescent="0.25">
      <c r="A329" s="77" t="s">
        <v>581</v>
      </c>
      <c r="B329" s="84" t="s">
        <v>451</v>
      </c>
      <c r="C329" s="58" t="s">
        <v>43</v>
      </c>
      <c r="D329" s="58">
        <v>10</v>
      </c>
      <c r="E329" s="80">
        <v>373.03794642857139</v>
      </c>
      <c r="F329" s="35"/>
      <c r="G329" s="36"/>
      <c r="H329" s="37"/>
      <c r="I329" s="73"/>
      <c r="J329" s="45" t="s">
        <v>29</v>
      </c>
      <c r="K329" s="124"/>
      <c r="L329" s="126"/>
      <c r="M329" s="125"/>
    </row>
    <row r="330" spans="1:13" ht="18.75" x14ac:dyDescent="0.25">
      <c r="A330" s="77" t="s">
        <v>582</v>
      </c>
      <c r="B330" s="84" t="s">
        <v>453</v>
      </c>
      <c r="C330" s="58" t="s">
        <v>43</v>
      </c>
      <c r="D330" s="58">
        <v>10</v>
      </c>
      <c r="E330" s="80">
        <v>261.72258928571426</v>
      </c>
      <c r="F330" s="35"/>
      <c r="G330" s="36"/>
      <c r="H330" s="37"/>
      <c r="I330" s="73"/>
      <c r="J330" s="45" t="s">
        <v>29</v>
      </c>
      <c r="K330" s="124"/>
      <c r="L330" s="126"/>
      <c r="M330" s="125"/>
    </row>
    <row r="331" spans="1:13" ht="18.75" x14ac:dyDescent="0.25">
      <c r="A331" s="77" t="s">
        <v>583</v>
      </c>
      <c r="B331" s="84" t="s">
        <v>584</v>
      </c>
      <c r="C331" s="58" t="s">
        <v>43</v>
      </c>
      <c r="D331" s="58">
        <v>30</v>
      </c>
      <c r="E331" s="80">
        <v>13.392857142857142</v>
      </c>
      <c r="F331" s="35"/>
      <c r="G331" s="36"/>
      <c r="H331" s="37"/>
      <c r="I331" s="73"/>
      <c r="J331" s="45" t="s">
        <v>29</v>
      </c>
      <c r="K331" s="124"/>
      <c r="L331" s="125"/>
      <c r="M331" s="125"/>
    </row>
    <row r="332" spans="1:13" ht="37.5" x14ac:dyDescent="0.25">
      <c r="A332" s="74" t="s">
        <v>585</v>
      </c>
      <c r="B332" s="30" t="s">
        <v>586</v>
      </c>
      <c r="C332" s="58"/>
      <c r="D332" s="58"/>
      <c r="E332" s="96">
        <v>1748.624026785714</v>
      </c>
      <c r="F332" s="97"/>
      <c r="G332" s="56">
        <f>G333+G334</f>
        <v>0</v>
      </c>
      <c r="H332" s="93"/>
      <c r="I332" s="93"/>
      <c r="J332" s="27"/>
    </row>
    <row r="333" spans="1:13" ht="18.75" x14ac:dyDescent="0.25">
      <c r="A333" s="77" t="s">
        <v>587</v>
      </c>
      <c r="B333" s="84" t="s">
        <v>437</v>
      </c>
      <c r="C333" s="58" t="s">
        <v>374</v>
      </c>
      <c r="D333" s="58">
        <v>1.5</v>
      </c>
      <c r="E333" s="80">
        <v>1737.1281696428568</v>
      </c>
      <c r="F333" s="35"/>
      <c r="G333" s="36"/>
      <c r="H333" s="37"/>
      <c r="I333" s="37"/>
      <c r="J333" s="45" t="s">
        <v>29</v>
      </c>
    </row>
    <row r="334" spans="1:13" ht="18.75" x14ac:dyDescent="0.25">
      <c r="A334" s="77" t="s">
        <v>588</v>
      </c>
      <c r="B334" s="84" t="s">
        <v>580</v>
      </c>
      <c r="C334" s="58" t="s">
        <v>43</v>
      </c>
      <c r="D334" s="58">
        <v>8</v>
      </c>
      <c r="E334" s="80">
        <v>11.495857142857142</v>
      </c>
      <c r="F334" s="35"/>
      <c r="G334" s="36"/>
      <c r="H334" s="37"/>
      <c r="I334" s="37"/>
      <c r="J334" s="45" t="s">
        <v>29</v>
      </c>
    </row>
    <row r="335" spans="1:13" ht="37.5" x14ac:dyDescent="0.25">
      <c r="A335" s="74" t="s">
        <v>589</v>
      </c>
      <c r="B335" s="30" t="s">
        <v>590</v>
      </c>
      <c r="C335" s="58"/>
      <c r="D335" s="58"/>
      <c r="E335" s="96">
        <v>4289.9366071428558</v>
      </c>
      <c r="F335" s="97"/>
      <c r="G335" s="56">
        <f>G336+G337+G338+G339+G340+G341+G342+G343+G344</f>
        <v>0</v>
      </c>
      <c r="H335" s="93"/>
      <c r="I335" s="93"/>
      <c r="J335" s="27"/>
    </row>
    <row r="336" spans="1:13" ht="37.5" x14ac:dyDescent="0.25">
      <c r="A336" s="77" t="s">
        <v>591</v>
      </c>
      <c r="B336" s="84" t="s">
        <v>446</v>
      </c>
      <c r="C336" s="58" t="s">
        <v>43</v>
      </c>
      <c r="D336" s="58">
        <v>10</v>
      </c>
      <c r="E336" s="80">
        <v>2272.4826785714281</v>
      </c>
      <c r="F336" s="35"/>
      <c r="G336" s="36"/>
      <c r="H336" s="42"/>
      <c r="I336" s="73"/>
      <c r="J336" s="47" t="s">
        <v>57</v>
      </c>
    </row>
    <row r="337" spans="1:10" ht="37.5" x14ac:dyDescent="0.25">
      <c r="A337" s="77" t="s">
        <v>592</v>
      </c>
      <c r="B337" s="84" t="s">
        <v>448</v>
      </c>
      <c r="C337" s="58" t="s">
        <v>126</v>
      </c>
      <c r="D337" s="58">
        <v>10</v>
      </c>
      <c r="E337" s="80">
        <v>743.41455357142843</v>
      </c>
      <c r="F337" s="35"/>
      <c r="G337" s="36"/>
      <c r="H337" s="42"/>
      <c r="I337" s="73"/>
      <c r="J337" s="47" t="s">
        <v>57</v>
      </c>
    </row>
    <row r="338" spans="1:10" ht="33.75" x14ac:dyDescent="0.3">
      <c r="A338" s="77" t="s">
        <v>593</v>
      </c>
      <c r="B338" s="84" t="s">
        <v>451</v>
      </c>
      <c r="C338" s="99" t="s">
        <v>43</v>
      </c>
      <c r="D338" s="58">
        <v>10</v>
      </c>
      <c r="E338" s="80">
        <v>373.03794642857139</v>
      </c>
      <c r="F338" s="35"/>
      <c r="G338" s="36"/>
      <c r="H338" s="37"/>
      <c r="I338" s="73"/>
      <c r="J338" s="47" t="s">
        <v>57</v>
      </c>
    </row>
    <row r="339" spans="1:10" ht="33.75" x14ac:dyDescent="0.3">
      <c r="A339" s="77" t="s">
        <v>594</v>
      </c>
      <c r="B339" s="84" t="s">
        <v>453</v>
      </c>
      <c r="C339" s="99" t="s">
        <v>43</v>
      </c>
      <c r="D339" s="58">
        <v>10</v>
      </c>
      <c r="E339" s="80">
        <v>261.72258928571426</v>
      </c>
      <c r="F339" s="35"/>
      <c r="G339" s="36"/>
      <c r="H339" s="42"/>
      <c r="I339" s="73"/>
      <c r="J339" s="47" t="s">
        <v>57</v>
      </c>
    </row>
    <row r="340" spans="1:10" ht="33.75" x14ac:dyDescent="0.3">
      <c r="A340" s="77" t="s">
        <v>595</v>
      </c>
      <c r="B340" s="84" t="s">
        <v>596</v>
      </c>
      <c r="C340" s="99" t="s">
        <v>43</v>
      </c>
      <c r="D340" s="58">
        <v>30</v>
      </c>
      <c r="E340" s="80">
        <v>55.070624999999993</v>
      </c>
      <c r="F340" s="35"/>
      <c r="G340" s="36"/>
      <c r="H340" s="37"/>
      <c r="I340" s="73"/>
      <c r="J340" s="47" t="s">
        <v>57</v>
      </c>
    </row>
    <row r="341" spans="1:10" ht="33" x14ac:dyDescent="0.25">
      <c r="A341" s="77" t="s">
        <v>597</v>
      </c>
      <c r="B341" s="84" t="s">
        <v>598</v>
      </c>
      <c r="C341" s="58" t="s">
        <v>43</v>
      </c>
      <c r="D341" s="58">
        <v>30</v>
      </c>
      <c r="E341" s="80">
        <v>60.261964285714278</v>
      </c>
      <c r="F341" s="35"/>
      <c r="G341" s="36"/>
      <c r="H341" s="37"/>
      <c r="I341" s="73"/>
      <c r="J341" s="47" t="s">
        <v>57</v>
      </c>
    </row>
    <row r="342" spans="1:10" ht="37.5" x14ac:dyDescent="0.25">
      <c r="A342" s="77" t="s">
        <v>599</v>
      </c>
      <c r="B342" s="84" t="s">
        <v>600</v>
      </c>
      <c r="C342" s="58" t="s">
        <v>43</v>
      </c>
      <c r="D342" s="58">
        <v>60</v>
      </c>
      <c r="E342" s="80">
        <v>239.34803571428569</v>
      </c>
      <c r="F342" s="35"/>
      <c r="G342" s="36"/>
      <c r="H342" s="42"/>
      <c r="I342" s="73"/>
      <c r="J342" s="47" t="s">
        <v>57</v>
      </c>
    </row>
    <row r="343" spans="1:10" ht="33.75" x14ac:dyDescent="0.3">
      <c r="A343" s="77" t="s">
        <v>601</v>
      </c>
      <c r="B343" s="84" t="s">
        <v>602</v>
      </c>
      <c r="C343" s="99" t="s">
        <v>43</v>
      </c>
      <c r="D343" s="58">
        <v>90</v>
      </c>
      <c r="E343" s="80">
        <v>271.20535714285711</v>
      </c>
      <c r="F343" s="35"/>
      <c r="G343" s="36"/>
      <c r="H343" s="37"/>
      <c r="I343" s="73"/>
      <c r="J343" s="47" t="s">
        <v>57</v>
      </c>
    </row>
    <row r="344" spans="1:10" ht="33.75" x14ac:dyDescent="0.3">
      <c r="A344" s="77" t="s">
        <v>603</v>
      </c>
      <c r="B344" s="84" t="s">
        <v>584</v>
      </c>
      <c r="C344" s="99" t="s">
        <v>43</v>
      </c>
      <c r="D344" s="58">
        <v>30</v>
      </c>
      <c r="E344" s="80">
        <v>13.392857142857142</v>
      </c>
      <c r="F344" s="35"/>
      <c r="G344" s="36"/>
      <c r="H344" s="37"/>
      <c r="I344" s="73"/>
      <c r="J344" s="47" t="s">
        <v>57</v>
      </c>
    </row>
    <row r="345" spans="1:10" ht="37.5" x14ac:dyDescent="0.25">
      <c r="A345" s="74" t="s">
        <v>604</v>
      </c>
      <c r="B345" s="30" t="s">
        <v>605</v>
      </c>
      <c r="C345" s="58"/>
      <c r="D345" s="58"/>
      <c r="E345" s="96">
        <v>1951.6993303571426</v>
      </c>
      <c r="F345" s="97"/>
      <c r="G345" s="56">
        <f>G346+G347+G348+G349+G350+G351</f>
        <v>0</v>
      </c>
      <c r="H345" s="93"/>
      <c r="I345" s="93"/>
      <c r="J345" s="27"/>
    </row>
    <row r="346" spans="1:10" ht="37.5" x14ac:dyDescent="0.25">
      <c r="A346" s="77" t="s">
        <v>606</v>
      </c>
      <c r="B346" s="84" t="s">
        <v>446</v>
      </c>
      <c r="C346" s="58" t="s">
        <v>43</v>
      </c>
      <c r="D346" s="58">
        <v>5</v>
      </c>
      <c r="E346" s="80">
        <v>1136.241339285714</v>
      </c>
      <c r="F346" s="35"/>
      <c r="G346" s="36"/>
      <c r="H346" s="42"/>
      <c r="I346" s="73"/>
      <c r="J346" s="45" t="s">
        <v>66</v>
      </c>
    </row>
    <row r="347" spans="1:10" ht="37.5" x14ac:dyDescent="0.25">
      <c r="A347" s="77" t="s">
        <v>607</v>
      </c>
      <c r="B347" s="84" t="s">
        <v>448</v>
      </c>
      <c r="C347" s="58" t="s">
        <v>126</v>
      </c>
      <c r="D347" s="58">
        <v>5</v>
      </c>
      <c r="E347" s="80">
        <v>371.70727678571421</v>
      </c>
      <c r="F347" s="35"/>
      <c r="G347" s="36"/>
      <c r="H347" s="42"/>
      <c r="I347" s="73"/>
      <c r="J347" s="45" t="s">
        <v>66</v>
      </c>
    </row>
    <row r="348" spans="1:10" ht="18.75" x14ac:dyDescent="0.3">
      <c r="A348" s="77" t="s">
        <v>608</v>
      </c>
      <c r="B348" s="84" t="s">
        <v>451</v>
      </c>
      <c r="C348" s="99" t="s">
        <v>43</v>
      </c>
      <c r="D348" s="58">
        <v>5</v>
      </c>
      <c r="E348" s="80">
        <v>186.51897321428569</v>
      </c>
      <c r="F348" s="35"/>
      <c r="G348" s="36"/>
      <c r="H348" s="37"/>
      <c r="I348" s="73"/>
      <c r="J348" s="45" t="s">
        <v>66</v>
      </c>
    </row>
    <row r="349" spans="1:10" ht="18.75" x14ac:dyDescent="0.3">
      <c r="A349" s="77" t="s">
        <v>609</v>
      </c>
      <c r="B349" s="84" t="s">
        <v>453</v>
      </c>
      <c r="C349" s="99" t="s">
        <v>43</v>
      </c>
      <c r="D349" s="58">
        <v>5</v>
      </c>
      <c r="E349" s="80">
        <v>130.86129464285713</v>
      </c>
      <c r="F349" s="35"/>
      <c r="G349" s="36"/>
      <c r="H349" s="37"/>
      <c r="I349" s="73"/>
      <c r="J349" s="45" t="s">
        <v>66</v>
      </c>
    </row>
    <row r="350" spans="1:10" ht="37.5" x14ac:dyDescent="0.25">
      <c r="A350" s="77" t="s">
        <v>610</v>
      </c>
      <c r="B350" s="84" t="s">
        <v>600</v>
      </c>
      <c r="C350" s="58" t="s">
        <v>43</v>
      </c>
      <c r="D350" s="58">
        <v>30</v>
      </c>
      <c r="E350" s="80">
        <v>119.67401785714284</v>
      </c>
      <c r="F350" s="35"/>
      <c r="G350" s="36"/>
      <c r="H350" s="42"/>
      <c r="I350" s="73"/>
      <c r="J350" s="45" t="s">
        <v>66</v>
      </c>
    </row>
    <row r="351" spans="1:10" ht="18.75" x14ac:dyDescent="0.25">
      <c r="A351" s="77" t="s">
        <v>611</v>
      </c>
      <c r="B351" s="84" t="s">
        <v>584</v>
      </c>
      <c r="C351" s="58" t="s">
        <v>43</v>
      </c>
      <c r="D351" s="58">
        <v>15</v>
      </c>
      <c r="E351" s="80">
        <v>6.6964285714285712</v>
      </c>
      <c r="F351" s="35"/>
      <c r="G351" s="36"/>
      <c r="H351" s="42"/>
      <c r="I351" s="73"/>
      <c r="J351" s="45" t="s">
        <v>66</v>
      </c>
    </row>
    <row r="352" spans="1:10" ht="37.5" x14ac:dyDescent="0.25">
      <c r="A352" s="74" t="s">
        <v>612</v>
      </c>
      <c r="B352" s="66" t="s">
        <v>613</v>
      </c>
      <c r="C352" s="58"/>
      <c r="D352" s="58"/>
      <c r="E352" s="96">
        <v>7086.342089285713</v>
      </c>
      <c r="F352" s="97"/>
      <c r="G352" s="56">
        <f>SUM(G353:G363)</f>
        <v>0</v>
      </c>
      <c r="H352" s="93"/>
      <c r="I352" s="93"/>
      <c r="J352" s="27"/>
    </row>
    <row r="353" spans="1:10" ht="37.5" x14ac:dyDescent="0.25">
      <c r="A353" s="77" t="s">
        <v>614</v>
      </c>
      <c r="B353" s="84" t="s">
        <v>446</v>
      </c>
      <c r="C353" s="58" t="s">
        <v>43</v>
      </c>
      <c r="D353" s="58">
        <v>15</v>
      </c>
      <c r="E353" s="80">
        <v>3408.7240178571424</v>
      </c>
      <c r="F353" s="35"/>
      <c r="G353" s="36"/>
      <c r="H353" s="42"/>
      <c r="I353" s="73"/>
      <c r="J353" s="47" t="s">
        <v>57</v>
      </c>
    </row>
    <row r="354" spans="1:10" ht="37.5" x14ac:dyDescent="0.25">
      <c r="A354" s="77" t="s">
        <v>615</v>
      </c>
      <c r="B354" s="84" t="s">
        <v>448</v>
      </c>
      <c r="C354" s="58" t="s">
        <v>126</v>
      </c>
      <c r="D354" s="58">
        <v>15</v>
      </c>
      <c r="E354" s="80">
        <v>1115.1218303571427</v>
      </c>
      <c r="F354" s="35"/>
      <c r="G354" s="36"/>
      <c r="H354" s="42"/>
      <c r="I354" s="73"/>
      <c r="J354" s="47" t="s">
        <v>57</v>
      </c>
    </row>
    <row r="355" spans="1:10" ht="33.75" x14ac:dyDescent="0.3">
      <c r="A355" s="77" t="s">
        <v>616</v>
      </c>
      <c r="B355" s="84" t="s">
        <v>451</v>
      </c>
      <c r="C355" s="99" t="s">
        <v>43</v>
      </c>
      <c r="D355" s="58">
        <v>15</v>
      </c>
      <c r="E355" s="80">
        <v>559.55691964285711</v>
      </c>
      <c r="F355" s="35"/>
      <c r="G355" s="36"/>
      <c r="H355" s="37"/>
      <c r="I355" s="73"/>
      <c r="J355" s="47" t="s">
        <v>57</v>
      </c>
    </row>
    <row r="356" spans="1:10" ht="33.75" x14ac:dyDescent="0.3">
      <c r="A356" s="77" t="s">
        <v>617</v>
      </c>
      <c r="B356" s="84" t="s">
        <v>453</v>
      </c>
      <c r="C356" s="99" t="s">
        <v>43</v>
      </c>
      <c r="D356" s="58">
        <v>15</v>
      </c>
      <c r="E356" s="80">
        <v>392.58388392857142</v>
      </c>
      <c r="F356" s="35"/>
      <c r="G356" s="36"/>
      <c r="H356" s="37"/>
      <c r="I356" s="73"/>
      <c r="J356" s="47" t="s">
        <v>57</v>
      </c>
    </row>
    <row r="357" spans="1:10" ht="33.75" x14ac:dyDescent="0.3">
      <c r="A357" s="77" t="s">
        <v>618</v>
      </c>
      <c r="B357" s="84" t="s">
        <v>596</v>
      </c>
      <c r="C357" s="99" t="s">
        <v>43</v>
      </c>
      <c r="D357" s="58">
        <v>45</v>
      </c>
      <c r="E357" s="80">
        <v>82.605937499999982</v>
      </c>
      <c r="F357" s="35"/>
      <c r="G357" s="36"/>
      <c r="H357" s="37"/>
      <c r="I357" s="73"/>
      <c r="J357" s="47" t="s">
        <v>57</v>
      </c>
    </row>
    <row r="358" spans="1:10" ht="33" x14ac:dyDescent="0.25">
      <c r="A358" s="77" t="s">
        <v>619</v>
      </c>
      <c r="B358" s="84" t="s">
        <v>598</v>
      </c>
      <c r="C358" s="58" t="s">
        <v>43</v>
      </c>
      <c r="D358" s="58">
        <v>45</v>
      </c>
      <c r="E358" s="80">
        <v>90.39294642857142</v>
      </c>
      <c r="F358" s="35"/>
      <c r="G358" s="36"/>
      <c r="H358" s="37"/>
      <c r="I358" s="73"/>
      <c r="J358" s="47" t="s">
        <v>57</v>
      </c>
    </row>
    <row r="359" spans="1:10" ht="33" x14ac:dyDescent="0.25">
      <c r="A359" s="77" t="s">
        <v>620</v>
      </c>
      <c r="B359" s="84" t="s">
        <v>621</v>
      </c>
      <c r="C359" s="58" t="s">
        <v>374</v>
      </c>
      <c r="D359" s="58">
        <v>0.5</v>
      </c>
      <c r="E359" s="80">
        <v>645.12255357142851</v>
      </c>
      <c r="F359" s="35"/>
      <c r="G359" s="36"/>
      <c r="H359" s="37"/>
      <c r="I359" s="73"/>
      <c r="J359" s="47" t="s">
        <v>57</v>
      </c>
    </row>
    <row r="360" spans="1:10" ht="33" x14ac:dyDescent="0.25">
      <c r="A360" s="77" t="s">
        <v>622</v>
      </c>
      <c r="B360" s="84" t="s">
        <v>623</v>
      </c>
      <c r="C360" s="58" t="s">
        <v>43</v>
      </c>
      <c r="D360" s="58">
        <v>6</v>
      </c>
      <c r="E360" s="80">
        <v>6.3146250000000004</v>
      </c>
      <c r="F360" s="35"/>
      <c r="G360" s="36"/>
      <c r="H360" s="37"/>
      <c r="I360" s="73"/>
      <c r="J360" s="47" t="s">
        <v>57</v>
      </c>
    </row>
    <row r="361" spans="1:10" ht="37.5" x14ac:dyDescent="0.25">
      <c r="A361" s="77" t="s">
        <v>624</v>
      </c>
      <c r="B361" s="84" t="s">
        <v>600</v>
      </c>
      <c r="C361" s="58" t="s">
        <v>43</v>
      </c>
      <c r="D361" s="58">
        <v>90</v>
      </c>
      <c r="E361" s="80">
        <v>359.02205357142856</v>
      </c>
      <c r="F361" s="35"/>
      <c r="G361" s="36"/>
      <c r="H361" s="42"/>
      <c r="I361" s="73"/>
      <c r="J361" s="47" t="s">
        <v>57</v>
      </c>
    </row>
    <row r="362" spans="1:10" ht="33.75" x14ac:dyDescent="0.3">
      <c r="A362" s="77" t="s">
        <v>625</v>
      </c>
      <c r="B362" s="84" t="s">
        <v>602</v>
      </c>
      <c r="C362" s="99" t="s">
        <v>43</v>
      </c>
      <c r="D362" s="58">
        <v>135</v>
      </c>
      <c r="E362" s="80">
        <v>406.80803571428567</v>
      </c>
      <c r="F362" s="35"/>
      <c r="G362" s="36"/>
      <c r="H362" s="37"/>
      <c r="I362" s="73"/>
      <c r="J362" s="47" t="s">
        <v>57</v>
      </c>
    </row>
    <row r="363" spans="1:10" ht="33" x14ac:dyDescent="0.25">
      <c r="A363" s="77" t="s">
        <v>626</v>
      </c>
      <c r="B363" s="84" t="s">
        <v>584</v>
      </c>
      <c r="C363" s="58" t="s">
        <v>43</v>
      </c>
      <c r="D363" s="58">
        <v>45</v>
      </c>
      <c r="E363" s="80">
        <v>20.089285714285712</v>
      </c>
      <c r="F363" s="35"/>
      <c r="G363" s="36"/>
      <c r="H363" s="37"/>
      <c r="I363" s="73"/>
      <c r="J363" s="47" t="s">
        <v>57</v>
      </c>
    </row>
    <row r="364" spans="1:10" ht="37.5" x14ac:dyDescent="0.25">
      <c r="A364" s="74" t="s">
        <v>627</v>
      </c>
      <c r="B364" s="30" t="s">
        <v>628</v>
      </c>
      <c r="C364" s="58"/>
      <c r="D364" s="58"/>
      <c r="E364" s="96">
        <v>3700.0514285714276</v>
      </c>
      <c r="F364" s="97"/>
      <c r="G364" s="56">
        <f>G365+G366+G367+G368+G369</f>
        <v>0</v>
      </c>
      <c r="H364" s="93"/>
      <c r="I364" s="93"/>
      <c r="J364" s="27"/>
    </row>
    <row r="365" spans="1:10" ht="37.5" x14ac:dyDescent="0.25">
      <c r="A365" s="77" t="s">
        <v>629</v>
      </c>
      <c r="B365" s="84" t="s">
        <v>446</v>
      </c>
      <c r="C365" s="58" t="s">
        <v>43</v>
      </c>
      <c r="D365" s="58">
        <v>10</v>
      </c>
      <c r="E365" s="80">
        <v>2272.4826785714281</v>
      </c>
      <c r="F365" s="35"/>
      <c r="G365" s="36"/>
      <c r="H365" s="42"/>
      <c r="I365" s="42"/>
      <c r="J365" s="47" t="s">
        <v>57</v>
      </c>
    </row>
    <row r="366" spans="1:10" ht="37.5" x14ac:dyDescent="0.25">
      <c r="A366" s="77" t="s">
        <v>630</v>
      </c>
      <c r="B366" s="84" t="s">
        <v>448</v>
      </c>
      <c r="C366" s="58" t="s">
        <v>126</v>
      </c>
      <c r="D366" s="58">
        <v>10</v>
      </c>
      <c r="E366" s="80">
        <v>743.41455357142843</v>
      </c>
      <c r="F366" s="35"/>
      <c r="G366" s="36"/>
      <c r="H366" s="42"/>
      <c r="I366" s="42"/>
      <c r="J366" s="47" t="s">
        <v>57</v>
      </c>
    </row>
    <row r="367" spans="1:10" ht="33.75" x14ac:dyDescent="0.3">
      <c r="A367" s="77" t="s">
        <v>631</v>
      </c>
      <c r="B367" s="84" t="s">
        <v>451</v>
      </c>
      <c r="C367" s="99" t="s">
        <v>43</v>
      </c>
      <c r="D367" s="58">
        <v>10</v>
      </c>
      <c r="E367" s="80">
        <v>373.03794642857139</v>
      </c>
      <c r="F367" s="35"/>
      <c r="G367" s="36"/>
      <c r="H367" s="37"/>
      <c r="I367" s="42"/>
      <c r="J367" s="47" t="s">
        <v>57</v>
      </c>
    </row>
    <row r="368" spans="1:10" ht="33.75" x14ac:dyDescent="0.3">
      <c r="A368" s="77" t="s">
        <v>632</v>
      </c>
      <c r="B368" s="84" t="s">
        <v>453</v>
      </c>
      <c r="C368" s="99" t="s">
        <v>43</v>
      </c>
      <c r="D368" s="58">
        <v>10</v>
      </c>
      <c r="E368" s="80">
        <v>261.72258928571426</v>
      </c>
      <c r="F368" s="35"/>
      <c r="G368" s="36"/>
      <c r="H368" s="37"/>
      <c r="I368" s="42"/>
      <c r="J368" s="47" t="s">
        <v>57</v>
      </c>
    </row>
    <row r="369" spans="1:10" ht="33" x14ac:dyDescent="0.25">
      <c r="A369" s="77" t="s">
        <v>633</v>
      </c>
      <c r="B369" s="84" t="s">
        <v>463</v>
      </c>
      <c r="C369" s="58" t="s">
        <v>43</v>
      </c>
      <c r="D369" s="58">
        <v>30</v>
      </c>
      <c r="E369" s="80">
        <v>49.393660714285708</v>
      </c>
      <c r="F369" s="35"/>
      <c r="G369" s="36"/>
      <c r="H369" s="127"/>
      <c r="I369" s="42"/>
      <c r="J369" s="47" t="s">
        <v>57</v>
      </c>
    </row>
    <row r="370" spans="1:10" ht="37.5" x14ac:dyDescent="0.25">
      <c r="A370" s="74" t="s">
        <v>634</v>
      </c>
      <c r="B370" s="30" t="s">
        <v>635</v>
      </c>
      <c r="C370" s="58"/>
      <c r="D370" s="58"/>
      <c r="E370" s="96">
        <v>6023.1107410714276</v>
      </c>
      <c r="F370" s="97"/>
      <c r="G370" s="56">
        <f>G371+G372+G373+G374+G375+G376+G377+G378</f>
        <v>0</v>
      </c>
      <c r="H370" s="93"/>
      <c r="I370" s="93"/>
      <c r="J370" s="27"/>
    </row>
    <row r="371" spans="1:10" ht="37.5" x14ac:dyDescent="0.25">
      <c r="A371" s="77" t="s">
        <v>636</v>
      </c>
      <c r="B371" s="84" t="s">
        <v>446</v>
      </c>
      <c r="C371" s="58" t="s">
        <v>43</v>
      </c>
      <c r="D371" s="58">
        <v>10</v>
      </c>
      <c r="E371" s="80">
        <v>2272.4826785714281</v>
      </c>
      <c r="F371" s="35"/>
      <c r="G371" s="36"/>
      <c r="H371" s="42"/>
      <c r="I371" s="73"/>
      <c r="J371" s="47" t="s">
        <v>57</v>
      </c>
    </row>
    <row r="372" spans="1:10" ht="37.5" x14ac:dyDescent="0.25">
      <c r="A372" s="77" t="s">
        <v>637</v>
      </c>
      <c r="B372" s="84" t="s">
        <v>448</v>
      </c>
      <c r="C372" s="58" t="s">
        <v>126</v>
      </c>
      <c r="D372" s="58">
        <v>10</v>
      </c>
      <c r="E372" s="80">
        <v>743.41455357142843</v>
      </c>
      <c r="F372" s="35"/>
      <c r="G372" s="36"/>
      <c r="H372" s="42"/>
      <c r="I372" s="73"/>
      <c r="J372" s="47" t="s">
        <v>57</v>
      </c>
    </row>
    <row r="373" spans="1:10" ht="33.75" x14ac:dyDescent="0.3">
      <c r="A373" s="77" t="s">
        <v>638</v>
      </c>
      <c r="B373" s="84" t="s">
        <v>451</v>
      </c>
      <c r="C373" s="99" t="s">
        <v>43</v>
      </c>
      <c r="D373" s="58">
        <v>10</v>
      </c>
      <c r="E373" s="80">
        <v>373.03794642857139</v>
      </c>
      <c r="F373" s="35"/>
      <c r="G373" s="36"/>
      <c r="H373" s="37"/>
      <c r="I373" s="73"/>
      <c r="J373" s="47" t="s">
        <v>57</v>
      </c>
    </row>
    <row r="374" spans="1:10" ht="33.75" x14ac:dyDescent="0.3">
      <c r="A374" s="77" t="s">
        <v>639</v>
      </c>
      <c r="B374" s="84" t="s">
        <v>453</v>
      </c>
      <c r="C374" s="99" t="s">
        <v>43</v>
      </c>
      <c r="D374" s="58">
        <v>10</v>
      </c>
      <c r="E374" s="80">
        <v>261.72258928571426</v>
      </c>
      <c r="F374" s="35"/>
      <c r="G374" s="36"/>
      <c r="H374" s="37"/>
      <c r="I374" s="73"/>
      <c r="J374" s="47" t="s">
        <v>57</v>
      </c>
    </row>
    <row r="375" spans="1:10" ht="33" x14ac:dyDescent="0.25">
      <c r="A375" s="77" t="s">
        <v>640</v>
      </c>
      <c r="B375" s="84" t="s">
        <v>437</v>
      </c>
      <c r="C375" s="58" t="s">
        <v>374</v>
      </c>
      <c r="D375" s="58">
        <v>1.5</v>
      </c>
      <c r="E375" s="80">
        <v>1737.1281696428568</v>
      </c>
      <c r="F375" s="35"/>
      <c r="G375" s="36"/>
      <c r="H375" s="37"/>
      <c r="I375" s="73"/>
      <c r="J375" s="47" t="s">
        <v>57</v>
      </c>
    </row>
    <row r="376" spans="1:10" ht="33" x14ac:dyDescent="0.25">
      <c r="A376" s="77" t="s">
        <v>641</v>
      </c>
      <c r="B376" s="84" t="s">
        <v>580</v>
      </c>
      <c r="C376" s="58" t="s">
        <v>43</v>
      </c>
      <c r="D376" s="58">
        <v>8</v>
      </c>
      <c r="E376" s="80">
        <v>11.495857142857142</v>
      </c>
      <c r="F376" s="35"/>
      <c r="G376" s="36"/>
      <c r="H376" s="37"/>
      <c r="I376" s="73"/>
      <c r="J376" s="47" t="s">
        <v>57</v>
      </c>
    </row>
    <row r="377" spans="1:10" ht="37.5" x14ac:dyDescent="0.25">
      <c r="A377" s="77" t="s">
        <v>642</v>
      </c>
      <c r="B377" s="84" t="s">
        <v>600</v>
      </c>
      <c r="C377" s="58" t="s">
        <v>43</v>
      </c>
      <c r="D377" s="58">
        <v>144</v>
      </c>
      <c r="E377" s="80">
        <v>574.43528571428567</v>
      </c>
      <c r="F377" s="35"/>
      <c r="G377" s="36"/>
      <c r="H377" s="42"/>
      <c r="I377" s="73"/>
      <c r="J377" s="47" t="s">
        <v>57</v>
      </c>
    </row>
    <row r="378" spans="1:10" ht="33" x14ac:dyDescent="0.25">
      <c r="A378" s="77" t="s">
        <v>643</v>
      </c>
      <c r="B378" s="84" t="s">
        <v>463</v>
      </c>
      <c r="C378" s="58" t="s">
        <v>43</v>
      </c>
      <c r="D378" s="58">
        <v>30</v>
      </c>
      <c r="E378" s="80">
        <v>49.393660714285708</v>
      </c>
      <c r="F378" s="35"/>
      <c r="G378" s="36"/>
      <c r="H378" s="37"/>
      <c r="I378" s="73"/>
      <c r="J378" s="47" t="s">
        <v>57</v>
      </c>
    </row>
    <row r="379" spans="1:10" ht="37.5" x14ac:dyDescent="0.25">
      <c r="A379" s="74" t="s">
        <v>644</v>
      </c>
      <c r="B379" s="30" t="s">
        <v>645</v>
      </c>
      <c r="C379" s="58"/>
      <c r="D379" s="58"/>
      <c r="E379" s="96">
        <v>37.910464285714284</v>
      </c>
      <c r="F379" s="97"/>
      <c r="G379" s="56">
        <f>G380</f>
        <v>0</v>
      </c>
      <c r="H379" s="93"/>
      <c r="I379" s="93"/>
      <c r="J379" s="27"/>
    </row>
    <row r="380" spans="1:10" ht="18.75" x14ac:dyDescent="0.25">
      <c r="A380" s="77" t="s">
        <v>646</v>
      </c>
      <c r="B380" s="84" t="s">
        <v>647</v>
      </c>
      <c r="C380" s="58" t="s">
        <v>374</v>
      </c>
      <c r="D380" s="58">
        <v>0.75</v>
      </c>
      <c r="E380" s="80">
        <v>37.910464285714284</v>
      </c>
      <c r="F380" s="35"/>
      <c r="G380" s="36"/>
      <c r="H380" s="42"/>
      <c r="I380" s="37"/>
      <c r="J380" s="27" t="s">
        <v>29</v>
      </c>
    </row>
    <row r="381" spans="1:10" ht="56.25" x14ac:dyDescent="0.25">
      <c r="A381" s="74" t="s">
        <v>648</v>
      </c>
      <c r="B381" s="30" t="s">
        <v>649</v>
      </c>
      <c r="C381" s="58"/>
      <c r="D381" s="58"/>
      <c r="E381" s="96">
        <v>571.43843749999985</v>
      </c>
      <c r="F381" s="97"/>
      <c r="G381" s="56">
        <f>G382+G383+G384+G385</f>
        <v>571.43799999999999</v>
      </c>
      <c r="H381" s="93"/>
      <c r="I381" s="93"/>
      <c r="J381" s="27"/>
    </row>
    <row r="382" spans="1:10" ht="37.5" x14ac:dyDescent="0.25">
      <c r="A382" s="77" t="s">
        <v>650</v>
      </c>
      <c r="B382" s="60" t="s">
        <v>651</v>
      </c>
      <c r="C382" s="58" t="s">
        <v>43</v>
      </c>
      <c r="D382" s="58">
        <v>5</v>
      </c>
      <c r="E382" s="80">
        <v>375.2491071428571</v>
      </c>
      <c r="F382" s="58">
        <v>5</v>
      </c>
      <c r="G382" s="36">
        <v>375.24900000000002</v>
      </c>
      <c r="H382" s="42" t="s">
        <v>652</v>
      </c>
      <c r="I382" s="73" t="s">
        <v>653</v>
      </c>
      <c r="J382" s="27" t="s">
        <v>29</v>
      </c>
    </row>
    <row r="383" spans="1:10" ht="18.75" x14ac:dyDescent="0.25">
      <c r="A383" s="77" t="s">
        <v>654</v>
      </c>
      <c r="B383" s="60" t="s">
        <v>655</v>
      </c>
      <c r="C383" s="58" t="s">
        <v>126</v>
      </c>
      <c r="D383" s="58">
        <v>5</v>
      </c>
      <c r="E383" s="80">
        <v>163.74995535714282</v>
      </c>
      <c r="F383" s="58">
        <v>5</v>
      </c>
      <c r="G383" s="36">
        <v>163.75</v>
      </c>
      <c r="H383" s="37" t="s">
        <v>656</v>
      </c>
      <c r="I383" s="73" t="s">
        <v>653</v>
      </c>
      <c r="J383" s="27" t="s">
        <v>29</v>
      </c>
    </row>
    <row r="384" spans="1:10" ht="18.75" x14ac:dyDescent="0.25">
      <c r="A384" s="77" t="s">
        <v>657</v>
      </c>
      <c r="B384" s="60" t="s">
        <v>658</v>
      </c>
      <c r="C384" s="58" t="s">
        <v>43</v>
      </c>
      <c r="D384" s="58">
        <v>15</v>
      </c>
      <c r="E384" s="80">
        <v>28.258928571428566</v>
      </c>
      <c r="F384" s="58">
        <v>15</v>
      </c>
      <c r="G384" s="36">
        <v>28.259</v>
      </c>
      <c r="H384" s="37" t="s">
        <v>659</v>
      </c>
      <c r="I384" s="73" t="s">
        <v>653</v>
      </c>
      <c r="J384" s="27" t="s">
        <v>29</v>
      </c>
    </row>
    <row r="385" spans="1:10" ht="18.75" x14ac:dyDescent="0.25">
      <c r="A385" s="77" t="s">
        <v>660</v>
      </c>
      <c r="B385" s="60" t="s">
        <v>661</v>
      </c>
      <c r="C385" s="58" t="s">
        <v>43</v>
      </c>
      <c r="D385" s="58">
        <v>15</v>
      </c>
      <c r="E385" s="80">
        <v>4.1804464285714271</v>
      </c>
      <c r="F385" s="58">
        <v>15</v>
      </c>
      <c r="G385" s="36">
        <v>4.18</v>
      </c>
      <c r="H385" s="37" t="s">
        <v>662</v>
      </c>
      <c r="I385" s="73" t="s">
        <v>653</v>
      </c>
      <c r="J385" s="27" t="s">
        <v>29</v>
      </c>
    </row>
    <row r="386" spans="1:10" ht="56.25" x14ac:dyDescent="0.25">
      <c r="A386" s="74" t="s">
        <v>663</v>
      </c>
      <c r="B386" s="30" t="s">
        <v>664</v>
      </c>
      <c r="C386" s="58"/>
      <c r="D386" s="58"/>
      <c r="E386" s="96">
        <v>571.43843749999985</v>
      </c>
      <c r="F386" s="97"/>
      <c r="G386" s="56">
        <f>G387+G388+G389+G390</f>
        <v>571.43799999999999</v>
      </c>
      <c r="H386" s="93"/>
      <c r="I386" s="93"/>
      <c r="J386" s="27"/>
    </row>
    <row r="387" spans="1:10" ht="37.5" x14ac:dyDescent="0.25">
      <c r="A387" s="77" t="s">
        <v>665</v>
      </c>
      <c r="B387" s="60" t="s">
        <v>651</v>
      </c>
      <c r="C387" s="58" t="s">
        <v>43</v>
      </c>
      <c r="D387" s="58">
        <v>5</v>
      </c>
      <c r="E387" s="80">
        <v>375.2491071428571</v>
      </c>
      <c r="F387" s="58">
        <v>5</v>
      </c>
      <c r="G387" s="36">
        <v>375.24900000000002</v>
      </c>
      <c r="H387" s="42" t="s">
        <v>652</v>
      </c>
      <c r="I387" s="73" t="s">
        <v>666</v>
      </c>
      <c r="J387" s="27" t="s">
        <v>29</v>
      </c>
    </row>
    <row r="388" spans="1:10" ht="18.75" x14ac:dyDescent="0.25">
      <c r="A388" s="77" t="s">
        <v>667</v>
      </c>
      <c r="B388" s="60" t="s">
        <v>655</v>
      </c>
      <c r="C388" s="58" t="s">
        <v>126</v>
      </c>
      <c r="D388" s="58">
        <v>5</v>
      </c>
      <c r="E388" s="80">
        <v>163.74995535714282</v>
      </c>
      <c r="F388" s="58">
        <v>5</v>
      </c>
      <c r="G388" s="36">
        <v>163.75</v>
      </c>
      <c r="H388" s="42" t="s">
        <v>656</v>
      </c>
      <c r="I388" s="73" t="s">
        <v>666</v>
      </c>
      <c r="J388" s="27" t="s">
        <v>29</v>
      </c>
    </row>
    <row r="389" spans="1:10" ht="18.75" x14ac:dyDescent="0.25">
      <c r="A389" s="77" t="s">
        <v>668</v>
      </c>
      <c r="B389" s="60" t="s">
        <v>658</v>
      </c>
      <c r="C389" s="58" t="s">
        <v>43</v>
      </c>
      <c r="D389" s="58">
        <v>15</v>
      </c>
      <c r="E389" s="80">
        <v>28.258928571428566</v>
      </c>
      <c r="F389" s="58">
        <v>15</v>
      </c>
      <c r="G389" s="36">
        <v>28.259</v>
      </c>
      <c r="H389" s="42" t="s">
        <v>659</v>
      </c>
      <c r="I389" s="73" t="s">
        <v>666</v>
      </c>
      <c r="J389" s="27" t="s">
        <v>29</v>
      </c>
    </row>
    <row r="390" spans="1:10" ht="18.75" x14ac:dyDescent="0.25">
      <c r="A390" s="77" t="s">
        <v>669</v>
      </c>
      <c r="B390" s="60" t="s">
        <v>661</v>
      </c>
      <c r="C390" s="58" t="s">
        <v>43</v>
      </c>
      <c r="D390" s="58">
        <v>15</v>
      </c>
      <c r="E390" s="80">
        <v>4.1804464285714271</v>
      </c>
      <c r="F390" s="58">
        <v>15</v>
      </c>
      <c r="G390" s="36">
        <v>4.18</v>
      </c>
      <c r="H390" s="42" t="s">
        <v>662</v>
      </c>
      <c r="I390" s="73" t="s">
        <v>666</v>
      </c>
      <c r="J390" s="27" t="s">
        <v>29</v>
      </c>
    </row>
    <row r="391" spans="1:10" ht="56.25" x14ac:dyDescent="0.25">
      <c r="A391" s="74" t="s">
        <v>670</v>
      </c>
      <c r="B391" s="30" t="s">
        <v>671</v>
      </c>
      <c r="C391" s="58"/>
      <c r="D391" s="58"/>
      <c r="E391" s="96">
        <v>571.43843749999985</v>
      </c>
      <c r="F391" s="97"/>
      <c r="G391" s="56">
        <f>G392+G393+G394+G395</f>
        <v>571.43799999999999</v>
      </c>
      <c r="H391" s="93"/>
      <c r="I391" s="93"/>
      <c r="J391" s="27"/>
    </row>
    <row r="392" spans="1:10" ht="37.5" x14ac:dyDescent="0.25">
      <c r="A392" s="77" t="s">
        <v>672</v>
      </c>
      <c r="B392" s="60" t="s">
        <v>651</v>
      </c>
      <c r="C392" s="58" t="s">
        <v>43</v>
      </c>
      <c r="D392" s="58">
        <v>5</v>
      </c>
      <c r="E392" s="80">
        <v>375.2491071428571</v>
      </c>
      <c r="F392" s="58">
        <v>5</v>
      </c>
      <c r="G392" s="36">
        <v>375.24900000000002</v>
      </c>
      <c r="H392" s="42" t="s">
        <v>652</v>
      </c>
      <c r="I392" s="73" t="s">
        <v>673</v>
      </c>
      <c r="J392" s="27" t="s">
        <v>29</v>
      </c>
    </row>
    <row r="393" spans="1:10" ht="18.75" x14ac:dyDescent="0.25">
      <c r="A393" s="77" t="s">
        <v>674</v>
      </c>
      <c r="B393" s="60" t="s">
        <v>655</v>
      </c>
      <c r="C393" s="58" t="s">
        <v>126</v>
      </c>
      <c r="D393" s="58">
        <v>5</v>
      </c>
      <c r="E393" s="80">
        <v>163.74995535714282</v>
      </c>
      <c r="F393" s="58">
        <v>5</v>
      </c>
      <c r="G393" s="36">
        <v>163.75</v>
      </c>
      <c r="H393" s="42" t="s">
        <v>656</v>
      </c>
      <c r="I393" s="73" t="s">
        <v>673</v>
      </c>
      <c r="J393" s="27" t="s">
        <v>29</v>
      </c>
    </row>
    <row r="394" spans="1:10" ht="18.75" x14ac:dyDescent="0.25">
      <c r="A394" s="77" t="s">
        <v>675</v>
      </c>
      <c r="B394" s="60" t="s">
        <v>658</v>
      </c>
      <c r="C394" s="58" t="s">
        <v>43</v>
      </c>
      <c r="D394" s="58">
        <v>15</v>
      </c>
      <c r="E394" s="80">
        <v>28.258928571428566</v>
      </c>
      <c r="F394" s="58">
        <v>15</v>
      </c>
      <c r="G394" s="36">
        <v>28.259</v>
      </c>
      <c r="H394" s="42" t="s">
        <v>659</v>
      </c>
      <c r="I394" s="73" t="s">
        <v>673</v>
      </c>
      <c r="J394" s="27" t="s">
        <v>29</v>
      </c>
    </row>
    <row r="395" spans="1:10" ht="18.75" x14ac:dyDescent="0.25">
      <c r="A395" s="77" t="s">
        <v>676</v>
      </c>
      <c r="B395" s="60" t="s">
        <v>661</v>
      </c>
      <c r="C395" s="58" t="s">
        <v>43</v>
      </c>
      <c r="D395" s="58">
        <v>15</v>
      </c>
      <c r="E395" s="80">
        <v>4.1804464285714271</v>
      </c>
      <c r="F395" s="58">
        <v>15</v>
      </c>
      <c r="G395" s="36">
        <v>4.18</v>
      </c>
      <c r="H395" s="42" t="s">
        <v>662</v>
      </c>
      <c r="I395" s="73" t="s">
        <v>673</v>
      </c>
      <c r="J395" s="27" t="s">
        <v>29</v>
      </c>
    </row>
    <row r="396" spans="1:10" ht="56.25" x14ac:dyDescent="0.25">
      <c r="A396" s="74" t="s">
        <v>677</v>
      </c>
      <c r="B396" s="30" t="s">
        <v>678</v>
      </c>
      <c r="C396" s="58"/>
      <c r="D396" s="58"/>
      <c r="E396" s="96">
        <v>457.1507499999999</v>
      </c>
      <c r="F396" s="97"/>
      <c r="G396" s="56">
        <f>G397+G398+G399+G400</f>
        <v>0</v>
      </c>
      <c r="H396" s="42"/>
      <c r="I396" s="37"/>
      <c r="J396" s="27"/>
    </row>
    <row r="397" spans="1:10" ht="37.5" x14ac:dyDescent="0.25">
      <c r="A397" s="77" t="s">
        <v>679</v>
      </c>
      <c r="B397" s="60" t="s">
        <v>651</v>
      </c>
      <c r="C397" s="58" t="s">
        <v>43</v>
      </c>
      <c r="D397" s="58">
        <v>4</v>
      </c>
      <c r="E397" s="80">
        <v>300.19928571428568</v>
      </c>
      <c r="F397" s="35"/>
      <c r="G397" s="36"/>
      <c r="H397" s="42"/>
      <c r="I397" s="42"/>
      <c r="J397" s="47" t="s">
        <v>57</v>
      </c>
    </row>
    <row r="398" spans="1:10" ht="33" x14ac:dyDescent="0.25">
      <c r="A398" s="77" t="s">
        <v>680</v>
      </c>
      <c r="B398" s="60" t="s">
        <v>655</v>
      </c>
      <c r="C398" s="58" t="s">
        <v>126</v>
      </c>
      <c r="D398" s="58">
        <v>4</v>
      </c>
      <c r="E398" s="80">
        <v>130.99996428571427</v>
      </c>
      <c r="F398" s="35"/>
      <c r="G398" s="36"/>
      <c r="H398" s="42"/>
      <c r="I398" s="42"/>
      <c r="J398" s="47" t="s">
        <v>57</v>
      </c>
    </row>
    <row r="399" spans="1:10" ht="33" x14ac:dyDescent="0.25">
      <c r="A399" s="77" t="s">
        <v>681</v>
      </c>
      <c r="B399" s="60" t="s">
        <v>658</v>
      </c>
      <c r="C399" s="58" t="s">
        <v>43</v>
      </c>
      <c r="D399" s="58">
        <v>12</v>
      </c>
      <c r="E399" s="80">
        <v>22.607142857142854</v>
      </c>
      <c r="F399" s="35"/>
      <c r="G399" s="36"/>
      <c r="H399" s="42"/>
      <c r="I399" s="42"/>
      <c r="J399" s="47" t="s">
        <v>57</v>
      </c>
    </row>
    <row r="400" spans="1:10" ht="33" x14ac:dyDescent="0.25">
      <c r="A400" s="77" t="s">
        <v>682</v>
      </c>
      <c r="B400" s="60" t="s">
        <v>661</v>
      </c>
      <c r="C400" s="58" t="s">
        <v>43</v>
      </c>
      <c r="D400" s="58">
        <v>12</v>
      </c>
      <c r="E400" s="80">
        <v>3.3443571428571421</v>
      </c>
      <c r="F400" s="35"/>
      <c r="G400" s="36"/>
      <c r="H400" s="42"/>
      <c r="I400" s="42"/>
      <c r="J400" s="47" t="s">
        <v>57</v>
      </c>
    </row>
    <row r="401" spans="1:10" ht="37.5" x14ac:dyDescent="0.25">
      <c r="A401" s="74" t="s">
        <v>683</v>
      </c>
      <c r="B401" s="30" t="s">
        <v>684</v>
      </c>
      <c r="C401" s="58"/>
      <c r="D401" s="58"/>
      <c r="E401" s="96">
        <v>742.84809874999985</v>
      </c>
      <c r="F401" s="97"/>
      <c r="G401" s="56">
        <f>G402+G403+G404+G405+G406+G407+G408</f>
        <v>742.84799999999996</v>
      </c>
      <c r="H401" s="42"/>
      <c r="I401" s="37"/>
      <c r="J401" s="27"/>
    </row>
    <row r="402" spans="1:10" ht="37.5" x14ac:dyDescent="0.25">
      <c r="A402" s="77" t="s">
        <v>685</v>
      </c>
      <c r="B402" s="60" t="s">
        <v>651</v>
      </c>
      <c r="C402" s="58" t="s">
        <v>43</v>
      </c>
      <c r="D402" s="58">
        <v>5</v>
      </c>
      <c r="E402" s="80">
        <v>375.2491071428571</v>
      </c>
      <c r="F402" s="58">
        <v>5</v>
      </c>
      <c r="G402" s="36">
        <v>375.24900000000002</v>
      </c>
      <c r="H402" s="42" t="s">
        <v>652</v>
      </c>
      <c r="I402" s="73" t="s">
        <v>686</v>
      </c>
      <c r="J402" s="47" t="s">
        <v>57</v>
      </c>
    </row>
    <row r="403" spans="1:10" ht="33" x14ac:dyDescent="0.25">
      <c r="A403" s="77" t="s">
        <v>687</v>
      </c>
      <c r="B403" s="60" t="s">
        <v>655</v>
      </c>
      <c r="C403" s="58" t="s">
        <v>126</v>
      </c>
      <c r="D403" s="58">
        <v>5</v>
      </c>
      <c r="E403" s="80">
        <v>163.74995535714282</v>
      </c>
      <c r="F403" s="58">
        <v>5</v>
      </c>
      <c r="G403" s="36">
        <v>163.75</v>
      </c>
      <c r="H403" s="42" t="s">
        <v>656</v>
      </c>
      <c r="I403" s="73" t="s">
        <v>686</v>
      </c>
      <c r="J403" s="47" t="s">
        <v>57</v>
      </c>
    </row>
    <row r="404" spans="1:10" ht="33" x14ac:dyDescent="0.25">
      <c r="A404" s="77" t="s">
        <v>688</v>
      </c>
      <c r="B404" s="60" t="s">
        <v>658</v>
      </c>
      <c r="C404" s="58" t="s">
        <v>43</v>
      </c>
      <c r="D404" s="58">
        <v>15</v>
      </c>
      <c r="E404" s="80">
        <v>28.258928571428566</v>
      </c>
      <c r="F404" s="58">
        <v>15</v>
      </c>
      <c r="G404" s="36">
        <v>28.259</v>
      </c>
      <c r="H404" s="42" t="s">
        <v>689</v>
      </c>
      <c r="I404" s="73" t="s">
        <v>686</v>
      </c>
      <c r="J404" s="47" t="s">
        <v>57</v>
      </c>
    </row>
    <row r="405" spans="1:10" ht="33" x14ac:dyDescent="0.25">
      <c r="A405" s="77" t="s">
        <v>690</v>
      </c>
      <c r="B405" s="60" t="s">
        <v>661</v>
      </c>
      <c r="C405" s="58" t="s">
        <v>43</v>
      </c>
      <c r="D405" s="58">
        <v>15</v>
      </c>
      <c r="E405" s="80">
        <v>4.1804464285714271</v>
      </c>
      <c r="F405" s="58">
        <v>15</v>
      </c>
      <c r="G405" s="36">
        <v>4.18</v>
      </c>
      <c r="H405" s="42" t="s">
        <v>662</v>
      </c>
      <c r="I405" s="73" t="s">
        <v>686</v>
      </c>
      <c r="J405" s="47" t="s">
        <v>57</v>
      </c>
    </row>
    <row r="406" spans="1:10" ht="33" x14ac:dyDescent="0.25">
      <c r="A406" s="77" t="s">
        <v>691</v>
      </c>
      <c r="B406" s="60" t="s">
        <v>692</v>
      </c>
      <c r="C406" s="58" t="s">
        <v>374</v>
      </c>
      <c r="D406" s="58">
        <v>0.18</v>
      </c>
      <c r="E406" s="80">
        <v>60.383518392857134</v>
      </c>
      <c r="F406" s="58">
        <v>0.18</v>
      </c>
      <c r="G406" s="36">
        <v>60.384</v>
      </c>
      <c r="H406" s="42" t="s">
        <v>693</v>
      </c>
      <c r="I406" s="73" t="s">
        <v>686</v>
      </c>
      <c r="J406" s="47" t="s">
        <v>57</v>
      </c>
    </row>
    <row r="407" spans="1:10" ht="33" x14ac:dyDescent="0.25">
      <c r="A407" s="77" t="s">
        <v>694</v>
      </c>
      <c r="B407" s="60" t="s">
        <v>602</v>
      </c>
      <c r="C407" s="58" t="s">
        <v>43</v>
      </c>
      <c r="D407" s="58">
        <v>36</v>
      </c>
      <c r="E407" s="80">
        <v>108.48214285714285</v>
      </c>
      <c r="F407" s="58">
        <v>36</v>
      </c>
      <c r="G407" s="36">
        <v>108.482</v>
      </c>
      <c r="H407" s="42" t="s">
        <v>659</v>
      </c>
      <c r="I407" s="73" t="s">
        <v>686</v>
      </c>
      <c r="J407" s="47" t="s">
        <v>57</v>
      </c>
    </row>
    <row r="408" spans="1:10" ht="33" x14ac:dyDescent="0.25">
      <c r="A408" s="77" t="s">
        <v>695</v>
      </c>
      <c r="B408" s="84" t="s">
        <v>696</v>
      </c>
      <c r="C408" s="58" t="s">
        <v>43</v>
      </c>
      <c r="D408" s="58">
        <v>1</v>
      </c>
      <c r="E408" s="80">
        <v>2.544</v>
      </c>
      <c r="F408" s="58">
        <v>1</v>
      </c>
      <c r="G408" s="36">
        <v>2.544</v>
      </c>
      <c r="H408" s="42" t="s">
        <v>697</v>
      </c>
      <c r="I408" s="73" t="s">
        <v>686</v>
      </c>
      <c r="J408" s="47" t="s">
        <v>57</v>
      </c>
    </row>
    <row r="409" spans="1:10" ht="56.25" x14ac:dyDescent="0.25">
      <c r="A409" s="74" t="s">
        <v>698</v>
      </c>
      <c r="B409" s="30" t="s">
        <v>699</v>
      </c>
      <c r="C409" s="58"/>
      <c r="D409" s="58"/>
      <c r="E409" s="96">
        <v>41172.867286160712</v>
      </c>
      <c r="F409" s="97"/>
      <c r="G409" s="96">
        <f>G410+G427+G432+G437+G442</f>
        <v>4380.7890000000007</v>
      </c>
      <c r="H409" s="42"/>
      <c r="I409" s="37"/>
      <c r="J409" s="128"/>
    </row>
    <row r="410" spans="1:10" ht="18.75" x14ac:dyDescent="0.25">
      <c r="A410" s="74" t="s">
        <v>700</v>
      </c>
      <c r="B410" s="30" t="s">
        <v>701</v>
      </c>
      <c r="C410" s="58"/>
      <c r="D410" s="58"/>
      <c r="E410" s="96">
        <v>27599.911286160706</v>
      </c>
      <c r="F410" s="97"/>
      <c r="G410" s="56">
        <f>G411+G412+G413+G414+G415+G416+G417+G418+G419+G420+G421+G422+G423+G424+G425+G426</f>
        <v>0</v>
      </c>
      <c r="H410" s="129"/>
      <c r="I410" s="107"/>
      <c r="J410" s="27"/>
    </row>
    <row r="411" spans="1:10" ht="37.5" x14ac:dyDescent="0.25">
      <c r="A411" s="77" t="s">
        <v>702</v>
      </c>
      <c r="B411" s="84" t="s">
        <v>446</v>
      </c>
      <c r="C411" s="58" t="s">
        <v>43</v>
      </c>
      <c r="D411" s="58">
        <v>40</v>
      </c>
      <c r="E411" s="80">
        <v>9089.9307142857124</v>
      </c>
      <c r="F411" s="35"/>
      <c r="G411" s="36"/>
      <c r="H411" s="62"/>
      <c r="I411" s="46"/>
      <c r="J411" s="130" t="s">
        <v>40</v>
      </c>
    </row>
    <row r="412" spans="1:10" ht="37.5" x14ac:dyDescent="0.25">
      <c r="A412" s="77" t="s">
        <v>703</v>
      </c>
      <c r="B412" s="84" t="s">
        <v>448</v>
      </c>
      <c r="C412" s="58" t="s">
        <v>126</v>
      </c>
      <c r="D412" s="58">
        <v>40</v>
      </c>
      <c r="E412" s="80">
        <v>2973.6582142857137</v>
      </c>
      <c r="F412" s="35"/>
      <c r="G412" s="36"/>
      <c r="H412" s="42"/>
      <c r="I412" s="46"/>
      <c r="J412" s="130" t="s">
        <v>40</v>
      </c>
    </row>
    <row r="413" spans="1:10" ht="18.75" x14ac:dyDescent="0.3">
      <c r="A413" s="77" t="s">
        <v>704</v>
      </c>
      <c r="B413" s="84" t="s">
        <v>451</v>
      </c>
      <c r="C413" s="99" t="s">
        <v>43</v>
      </c>
      <c r="D413" s="58">
        <v>40</v>
      </c>
      <c r="E413" s="80">
        <v>1492.1517857142856</v>
      </c>
      <c r="F413" s="35"/>
      <c r="G413" s="36"/>
      <c r="H413" s="42"/>
      <c r="I413" s="46"/>
      <c r="J413" s="130" t="s">
        <v>40</v>
      </c>
    </row>
    <row r="414" spans="1:10" ht="18.75" x14ac:dyDescent="0.3">
      <c r="A414" s="77" t="s">
        <v>705</v>
      </c>
      <c r="B414" s="84" t="s">
        <v>453</v>
      </c>
      <c r="C414" s="99" t="s">
        <v>43</v>
      </c>
      <c r="D414" s="58">
        <v>40</v>
      </c>
      <c r="E414" s="80">
        <v>1046.8903571428571</v>
      </c>
      <c r="F414" s="35"/>
      <c r="G414" s="36"/>
      <c r="H414" s="42"/>
      <c r="I414" s="46"/>
      <c r="J414" s="130" t="s">
        <v>40</v>
      </c>
    </row>
    <row r="415" spans="1:10" ht="56.25" x14ac:dyDescent="0.25">
      <c r="A415" s="77" t="s">
        <v>706</v>
      </c>
      <c r="B415" s="84" t="s">
        <v>707</v>
      </c>
      <c r="C415" s="58" t="s">
        <v>708</v>
      </c>
      <c r="D415" s="58">
        <v>10</v>
      </c>
      <c r="E415" s="80">
        <v>32.382678571428571</v>
      </c>
      <c r="F415" s="35"/>
      <c r="G415" s="33"/>
      <c r="H415" s="42"/>
      <c r="I415" s="73"/>
      <c r="J415" s="130" t="s">
        <v>40</v>
      </c>
    </row>
    <row r="416" spans="1:10" ht="18.75" x14ac:dyDescent="0.3">
      <c r="A416" s="77" t="s">
        <v>709</v>
      </c>
      <c r="B416" s="84" t="s">
        <v>696</v>
      </c>
      <c r="C416" s="99" t="s">
        <v>43</v>
      </c>
      <c r="D416" s="58">
        <v>120</v>
      </c>
      <c r="E416" s="80">
        <v>305.28749999999997</v>
      </c>
      <c r="F416" s="35"/>
      <c r="G416" s="36"/>
      <c r="H416" s="42"/>
      <c r="I416" s="46"/>
      <c r="J416" s="130" t="s">
        <v>40</v>
      </c>
    </row>
    <row r="417" spans="1:11" ht="18.75" x14ac:dyDescent="0.3">
      <c r="A417" s="77" t="s">
        <v>710</v>
      </c>
      <c r="B417" s="84" t="s">
        <v>584</v>
      </c>
      <c r="C417" s="99" t="s">
        <v>43</v>
      </c>
      <c r="D417" s="58">
        <v>120</v>
      </c>
      <c r="E417" s="80">
        <v>90.711428571428556</v>
      </c>
      <c r="F417" s="35"/>
      <c r="G417" s="36"/>
      <c r="H417" s="42"/>
      <c r="I417" s="46"/>
      <c r="J417" s="130" t="s">
        <v>40</v>
      </c>
    </row>
    <row r="418" spans="1:11" ht="18.75" x14ac:dyDescent="0.3">
      <c r="A418" s="77" t="s">
        <v>711</v>
      </c>
      <c r="B418" s="84" t="s">
        <v>712</v>
      </c>
      <c r="C418" s="99" t="s">
        <v>43</v>
      </c>
      <c r="D418" s="58">
        <v>120</v>
      </c>
      <c r="E418" s="80">
        <v>220.28249999999997</v>
      </c>
      <c r="F418" s="35"/>
      <c r="G418" s="36"/>
      <c r="H418" s="42"/>
      <c r="I418" s="46"/>
      <c r="J418" s="130" t="s">
        <v>40</v>
      </c>
    </row>
    <row r="419" spans="1:11" ht="18.75" x14ac:dyDescent="0.3">
      <c r="A419" s="77" t="s">
        <v>713</v>
      </c>
      <c r="B419" s="84" t="s">
        <v>602</v>
      </c>
      <c r="C419" s="99" t="s">
        <v>43</v>
      </c>
      <c r="D419" s="58">
        <v>360</v>
      </c>
      <c r="E419" s="80">
        <v>1084.8214285714284</v>
      </c>
      <c r="F419" s="35"/>
      <c r="G419" s="36"/>
      <c r="H419" s="42"/>
      <c r="I419" s="46"/>
      <c r="J419" s="130" t="s">
        <v>40</v>
      </c>
    </row>
    <row r="420" spans="1:11" ht="18.75" x14ac:dyDescent="0.3">
      <c r="A420" s="77" t="s">
        <v>714</v>
      </c>
      <c r="B420" s="84" t="s">
        <v>715</v>
      </c>
      <c r="C420" s="99" t="s">
        <v>43</v>
      </c>
      <c r="D420" s="58">
        <v>120</v>
      </c>
      <c r="E420" s="80">
        <v>234.12642857142853</v>
      </c>
      <c r="F420" s="35"/>
      <c r="G420" s="36"/>
      <c r="H420" s="42"/>
      <c r="I420" s="46"/>
      <c r="J420" s="130" t="s">
        <v>40</v>
      </c>
    </row>
    <row r="421" spans="1:11" ht="18.75" x14ac:dyDescent="0.3">
      <c r="A421" s="77" t="s">
        <v>716</v>
      </c>
      <c r="B421" s="84" t="s">
        <v>717</v>
      </c>
      <c r="C421" s="99" t="s">
        <v>43</v>
      </c>
      <c r="D421" s="58">
        <v>6</v>
      </c>
      <c r="E421" s="80">
        <v>23.515875000000001</v>
      </c>
      <c r="F421" s="35"/>
      <c r="G421" s="36"/>
      <c r="H421" s="42"/>
      <c r="I421" s="73"/>
      <c r="J421" s="130" t="s">
        <v>40</v>
      </c>
    </row>
    <row r="422" spans="1:11" ht="18.75" x14ac:dyDescent="0.3">
      <c r="A422" s="77" t="s">
        <v>718</v>
      </c>
      <c r="B422" s="84" t="s">
        <v>376</v>
      </c>
      <c r="C422" s="99" t="s">
        <v>43</v>
      </c>
      <c r="D422" s="58">
        <v>6</v>
      </c>
      <c r="E422" s="80">
        <v>11.821714285714284</v>
      </c>
      <c r="F422" s="35"/>
      <c r="G422" s="36"/>
      <c r="H422" s="42"/>
      <c r="I422" s="73"/>
      <c r="J422" s="130" t="s">
        <v>40</v>
      </c>
    </row>
    <row r="423" spans="1:11" ht="18.75" x14ac:dyDescent="0.3">
      <c r="A423" s="77" t="s">
        <v>719</v>
      </c>
      <c r="B423" s="84" t="s">
        <v>720</v>
      </c>
      <c r="C423" s="99" t="s">
        <v>43</v>
      </c>
      <c r="D423" s="58">
        <v>6</v>
      </c>
      <c r="E423" s="80">
        <v>971.47944642857124</v>
      </c>
      <c r="F423" s="35"/>
      <c r="G423" s="73"/>
      <c r="H423" s="42"/>
      <c r="I423" s="37"/>
      <c r="J423" s="130" t="s">
        <v>40</v>
      </c>
    </row>
    <row r="424" spans="1:11" ht="18.75" x14ac:dyDescent="0.3">
      <c r="A424" s="77" t="s">
        <v>721</v>
      </c>
      <c r="B424" s="84" t="s">
        <v>441</v>
      </c>
      <c r="C424" s="99" t="s">
        <v>374</v>
      </c>
      <c r="D424" s="58">
        <v>1.1000000000000001</v>
      </c>
      <c r="E424" s="80">
        <v>1659.4981660714284</v>
      </c>
      <c r="F424" s="35"/>
      <c r="G424" s="73"/>
      <c r="H424" s="42"/>
      <c r="I424" s="73"/>
      <c r="J424" s="130" t="s">
        <v>40</v>
      </c>
    </row>
    <row r="425" spans="1:11" ht="37.5" x14ac:dyDescent="0.25">
      <c r="A425" s="77" t="s">
        <v>722</v>
      </c>
      <c r="B425" s="84" t="s">
        <v>600</v>
      </c>
      <c r="C425" s="58" t="s">
        <v>43</v>
      </c>
      <c r="D425" s="58">
        <v>240</v>
      </c>
      <c r="E425" s="80">
        <v>957.39214285714274</v>
      </c>
      <c r="F425" s="35"/>
      <c r="G425" s="36"/>
      <c r="H425" s="42"/>
      <c r="I425" s="46"/>
      <c r="J425" s="130" t="s">
        <v>40</v>
      </c>
    </row>
    <row r="426" spans="1:11" ht="18.75" x14ac:dyDescent="0.3">
      <c r="A426" s="77" t="s">
        <v>723</v>
      </c>
      <c r="B426" s="84" t="s">
        <v>373</v>
      </c>
      <c r="C426" s="99" t="s">
        <v>374</v>
      </c>
      <c r="D426" s="131">
        <v>6.4850000000000003</v>
      </c>
      <c r="E426" s="80">
        <v>7405.9609058035703</v>
      </c>
      <c r="F426" s="35"/>
      <c r="G426" s="36"/>
      <c r="H426" s="42"/>
      <c r="I426" s="46"/>
      <c r="J426" s="130" t="s">
        <v>40</v>
      </c>
      <c r="K426" s="132"/>
    </row>
    <row r="427" spans="1:11" ht="18.75" x14ac:dyDescent="0.25">
      <c r="A427" s="100" t="s">
        <v>724</v>
      </c>
      <c r="B427" s="30" t="s">
        <v>725</v>
      </c>
      <c r="C427" s="58"/>
      <c r="D427" s="58"/>
      <c r="E427" s="96">
        <v>4380.7893214285714</v>
      </c>
      <c r="F427" s="97"/>
      <c r="G427" s="56">
        <f>G428+G429+G430+G431</f>
        <v>0</v>
      </c>
      <c r="H427" s="42"/>
      <c r="I427" s="37"/>
      <c r="J427" s="27"/>
    </row>
    <row r="428" spans="1:11" ht="37.5" x14ac:dyDescent="0.25">
      <c r="A428" s="58" t="s">
        <v>726</v>
      </c>
      <c r="B428" s="84" t="s">
        <v>446</v>
      </c>
      <c r="C428" s="58" t="s">
        <v>43</v>
      </c>
      <c r="D428" s="58">
        <v>12</v>
      </c>
      <c r="E428" s="80">
        <v>2726.9792142857141</v>
      </c>
      <c r="F428" s="35"/>
      <c r="G428" s="36"/>
      <c r="H428" s="42"/>
      <c r="I428" s="73"/>
      <c r="J428" s="44" t="s">
        <v>66</v>
      </c>
    </row>
    <row r="429" spans="1:11" ht="37.5" x14ac:dyDescent="0.25">
      <c r="A429" s="58" t="s">
        <v>727</v>
      </c>
      <c r="B429" s="84" t="s">
        <v>448</v>
      </c>
      <c r="C429" s="58" t="s">
        <v>126</v>
      </c>
      <c r="D429" s="58">
        <v>12</v>
      </c>
      <c r="E429" s="80">
        <v>892.09746428571418</v>
      </c>
      <c r="F429" s="35"/>
      <c r="G429" s="36"/>
      <c r="H429" s="42"/>
      <c r="I429" s="73"/>
      <c r="J429" s="44" t="s">
        <v>66</v>
      </c>
    </row>
    <row r="430" spans="1:11" ht="18.75" x14ac:dyDescent="0.3">
      <c r="A430" s="58" t="s">
        <v>728</v>
      </c>
      <c r="B430" s="84" t="s">
        <v>451</v>
      </c>
      <c r="C430" s="99" t="s">
        <v>43</v>
      </c>
      <c r="D430" s="58">
        <v>12</v>
      </c>
      <c r="E430" s="80">
        <v>447.6455357142857</v>
      </c>
      <c r="F430" s="35"/>
      <c r="G430" s="36"/>
      <c r="H430" s="42"/>
      <c r="I430" s="73"/>
      <c r="J430" s="44" t="s">
        <v>66</v>
      </c>
    </row>
    <row r="431" spans="1:11" ht="18.75" x14ac:dyDescent="0.3">
      <c r="A431" s="58" t="s">
        <v>729</v>
      </c>
      <c r="B431" s="84" t="s">
        <v>453</v>
      </c>
      <c r="C431" s="99" t="s">
        <v>43</v>
      </c>
      <c r="D431" s="58">
        <v>12</v>
      </c>
      <c r="E431" s="80">
        <v>314.06710714285714</v>
      </c>
      <c r="F431" s="35"/>
      <c r="G431" s="36"/>
      <c r="H431" s="42"/>
      <c r="I431" s="73"/>
      <c r="J431" s="44" t="s">
        <v>66</v>
      </c>
    </row>
    <row r="432" spans="1:11" ht="18.75" x14ac:dyDescent="0.25">
      <c r="A432" s="100" t="s">
        <v>730</v>
      </c>
      <c r="B432" s="30" t="s">
        <v>731</v>
      </c>
      <c r="C432" s="58"/>
      <c r="D432" s="58"/>
      <c r="E432" s="96">
        <v>4380.7893214285714</v>
      </c>
      <c r="F432" s="97"/>
      <c r="G432" s="56">
        <f>G433+G434+G435+G436</f>
        <v>4380.7890000000007</v>
      </c>
      <c r="H432" s="42"/>
      <c r="I432" s="37"/>
      <c r="J432" s="27"/>
    </row>
    <row r="433" spans="1:12" ht="37.5" x14ac:dyDescent="0.25">
      <c r="A433" s="58" t="s">
        <v>732</v>
      </c>
      <c r="B433" s="84" t="s">
        <v>446</v>
      </c>
      <c r="C433" s="58" t="s">
        <v>43</v>
      </c>
      <c r="D433" s="58">
        <v>12</v>
      </c>
      <c r="E433" s="80">
        <v>2726.9792142857141</v>
      </c>
      <c r="F433" s="58">
        <v>12</v>
      </c>
      <c r="G433" s="36">
        <v>2726.9789999999998</v>
      </c>
      <c r="H433" s="42" t="s">
        <v>733</v>
      </c>
      <c r="I433" s="42" t="s">
        <v>734</v>
      </c>
      <c r="J433" s="44" t="s">
        <v>48</v>
      </c>
    </row>
    <row r="434" spans="1:12" ht="33.75" customHeight="1" x14ac:dyDescent="0.25">
      <c r="A434" s="58" t="s">
        <v>735</v>
      </c>
      <c r="B434" s="84" t="s">
        <v>448</v>
      </c>
      <c r="C434" s="58" t="s">
        <v>736</v>
      </c>
      <c r="D434" s="58">
        <v>12</v>
      </c>
      <c r="E434" s="80">
        <v>892.09746428571418</v>
      </c>
      <c r="F434" s="58">
        <v>12</v>
      </c>
      <c r="G434" s="36">
        <v>892.09699999999998</v>
      </c>
      <c r="H434" s="62" t="s">
        <v>737</v>
      </c>
      <c r="I434" s="42" t="s">
        <v>734</v>
      </c>
      <c r="J434" s="44" t="s">
        <v>48</v>
      </c>
    </row>
    <row r="435" spans="1:12" ht="18.75" x14ac:dyDescent="0.3">
      <c r="A435" s="58" t="s">
        <v>738</v>
      </c>
      <c r="B435" s="84" t="s">
        <v>451</v>
      </c>
      <c r="C435" s="99" t="s">
        <v>43</v>
      </c>
      <c r="D435" s="58">
        <v>12</v>
      </c>
      <c r="E435" s="80">
        <v>447.6455357142857</v>
      </c>
      <c r="F435" s="58">
        <v>12</v>
      </c>
      <c r="G435" s="36">
        <v>447.64600000000002</v>
      </c>
      <c r="H435" s="42" t="s">
        <v>739</v>
      </c>
      <c r="I435" s="42" t="s">
        <v>734</v>
      </c>
      <c r="J435" s="44" t="s">
        <v>48</v>
      </c>
    </row>
    <row r="436" spans="1:12" ht="31.5" customHeight="1" x14ac:dyDescent="0.25">
      <c r="A436" s="58" t="s">
        <v>740</v>
      </c>
      <c r="B436" s="84" t="s">
        <v>453</v>
      </c>
      <c r="C436" s="58" t="s">
        <v>43</v>
      </c>
      <c r="D436" s="58">
        <v>12</v>
      </c>
      <c r="E436" s="80">
        <v>314.06710714285714</v>
      </c>
      <c r="F436" s="58">
        <v>12</v>
      </c>
      <c r="G436" s="36">
        <v>314.06700000000001</v>
      </c>
      <c r="H436" s="62" t="s">
        <v>737</v>
      </c>
      <c r="I436" s="42" t="s">
        <v>734</v>
      </c>
      <c r="J436" s="44" t="s">
        <v>48</v>
      </c>
    </row>
    <row r="437" spans="1:12" ht="18.75" x14ac:dyDescent="0.25">
      <c r="A437" s="100" t="s">
        <v>741</v>
      </c>
      <c r="B437" s="30" t="s">
        <v>742</v>
      </c>
      <c r="C437" s="58"/>
      <c r="D437" s="58"/>
      <c r="E437" s="96">
        <v>4380.7893214285714</v>
      </c>
      <c r="F437" s="97"/>
      <c r="G437" s="56">
        <f>G438+G439+G440+G441</f>
        <v>0</v>
      </c>
      <c r="H437" s="42"/>
      <c r="I437" s="37"/>
      <c r="J437" s="27"/>
    </row>
    <row r="438" spans="1:12" ht="37.5" x14ac:dyDescent="0.25">
      <c r="A438" s="58" t="s">
        <v>743</v>
      </c>
      <c r="B438" s="84" t="s">
        <v>446</v>
      </c>
      <c r="C438" s="58" t="s">
        <v>43</v>
      </c>
      <c r="D438" s="58">
        <v>12</v>
      </c>
      <c r="E438" s="80">
        <v>2726.9792142857141</v>
      </c>
      <c r="F438" s="35"/>
      <c r="G438" s="36"/>
      <c r="H438" s="42"/>
      <c r="I438" s="73"/>
      <c r="J438" s="44" t="s">
        <v>66</v>
      </c>
    </row>
    <row r="439" spans="1:12" ht="37.5" x14ac:dyDescent="0.25">
      <c r="A439" s="58" t="s">
        <v>744</v>
      </c>
      <c r="B439" s="84" t="s">
        <v>448</v>
      </c>
      <c r="C439" s="58" t="s">
        <v>736</v>
      </c>
      <c r="D439" s="58">
        <v>12</v>
      </c>
      <c r="E439" s="80">
        <v>892.09746428571418</v>
      </c>
      <c r="F439" s="35"/>
      <c r="G439" s="36"/>
      <c r="H439" s="42"/>
      <c r="I439" s="73"/>
      <c r="J439" s="44" t="s">
        <v>66</v>
      </c>
    </row>
    <row r="440" spans="1:12" ht="18.75" x14ac:dyDescent="0.25">
      <c r="A440" s="58" t="s">
        <v>745</v>
      </c>
      <c r="B440" s="84" t="s">
        <v>451</v>
      </c>
      <c r="C440" s="58" t="s">
        <v>43</v>
      </c>
      <c r="D440" s="58">
        <v>12</v>
      </c>
      <c r="E440" s="80">
        <v>447.6455357142857</v>
      </c>
      <c r="F440" s="35"/>
      <c r="G440" s="36"/>
      <c r="H440" s="62"/>
      <c r="I440" s="73"/>
      <c r="J440" s="44" t="s">
        <v>66</v>
      </c>
    </row>
    <row r="441" spans="1:12" ht="18.75" x14ac:dyDescent="0.3">
      <c r="A441" s="58" t="s">
        <v>746</v>
      </c>
      <c r="B441" s="84" t="s">
        <v>453</v>
      </c>
      <c r="C441" s="99" t="s">
        <v>43</v>
      </c>
      <c r="D441" s="99">
        <v>12</v>
      </c>
      <c r="E441" s="80">
        <v>314.06710714285714</v>
      </c>
      <c r="F441" s="35"/>
      <c r="G441" s="36"/>
      <c r="H441" s="42"/>
      <c r="I441" s="73"/>
      <c r="J441" s="44" t="s">
        <v>66</v>
      </c>
    </row>
    <row r="442" spans="1:12" ht="18.75" x14ac:dyDescent="0.3">
      <c r="A442" s="100" t="s">
        <v>747</v>
      </c>
      <c r="B442" s="30" t="s">
        <v>748</v>
      </c>
      <c r="C442" s="99"/>
      <c r="D442" s="99"/>
      <c r="E442" s="96">
        <v>430.5880357142857</v>
      </c>
      <c r="F442" s="97"/>
      <c r="G442" s="56">
        <f>G443</f>
        <v>0</v>
      </c>
      <c r="H442" s="42"/>
      <c r="I442" s="37"/>
      <c r="J442" s="27"/>
    </row>
    <row r="443" spans="1:12" ht="18.75" x14ac:dyDescent="0.3">
      <c r="A443" s="58" t="s">
        <v>749</v>
      </c>
      <c r="B443" s="84" t="s">
        <v>461</v>
      </c>
      <c r="C443" s="99" t="s">
        <v>43</v>
      </c>
      <c r="D443" s="99">
        <v>5</v>
      </c>
      <c r="E443" s="80">
        <v>430.5880357142857</v>
      </c>
      <c r="F443" s="35"/>
      <c r="G443" s="33"/>
      <c r="H443" s="42"/>
      <c r="I443" s="37"/>
      <c r="J443" s="44" t="s">
        <v>66</v>
      </c>
    </row>
    <row r="444" spans="1:12" ht="37.5" x14ac:dyDescent="0.25">
      <c r="A444" s="74" t="s">
        <v>750</v>
      </c>
      <c r="B444" s="30" t="s">
        <v>751</v>
      </c>
      <c r="C444" s="58"/>
      <c r="D444" s="58"/>
      <c r="E444" s="96">
        <v>5379.9435823928561</v>
      </c>
      <c r="F444" s="97"/>
      <c r="G444" s="96">
        <f>G445+G457</f>
        <v>837.46600000000012</v>
      </c>
      <c r="H444" s="42"/>
      <c r="I444" s="37"/>
      <c r="J444" s="27"/>
    </row>
    <row r="445" spans="1:12" ht="18.75" x14ac:dyDescent="0.25">
      <c r="A445" s="77" t="s">
        <v>752</v>
      </c>
      <c r="B445" s="30" t="s">
        <v>753</v>
      </c>
      <c r="C445" s="58"/>
      <c r="D445" s="58"/>
      <c r="E445" s="96">
        <v>3822.8549586071422</v>
      </c>
      <c r="F445" s="97"/>
      <c r="G445" s="56">
        <f>SUM(G446:G456)</f>
        <v>837.46600000000012</v>
      </c>
      <c r="H445" s="42"/>
      <c r="I445" s="37"/>
      <c r="J445" s="27"/>
    </row>
    <row r="446" spans="1:12" ht="56.25" x14ac:dyDescent="0.25">
      <c r="A446" s="77" t="s">
        <v>754</v>
      </c>
      <c r="B446" s="84" t="s">
        <v>755</v>
      </c>
      <c r="C446" s="58" t="s">
        <v>43</v>
      </c>
      <c r="D446" s="58">
        <v>40</v>
      </c>
      <c r="E446" s="80">
        <v>3001.9928571428568</v>
      </c>
      <c r="F446" s="35"/>
      <c r="G446" s="36">
        <f>750.498</f>
        <v>750.49800000000005</v>
      </c>
      <c r="H446" s="42" t="s">
        <v>756</v>
      </c>
      <c r="I446" s="46" t="s">
        <v>757</v>
      </c>
      <c r="J446" s="133" t="s">
        <v>24</v>
      </c>
      <c r="K446" s="102"/>
      <c r="L446" s="102"/>
    </row>
    <row r="447" spans="1:12" ht="31.5" x14ac:dyDescent="0.25">
      <c r="A447" s="77" t="s">
        <v>758</v>
      </c>
      <c r="B447" s="84" t="s">
        <v>759</v>
      </c>
      <c r="C447" s="58" t="s">
        <v>760</v>
      </c>
      <c r="D447" s="58">
        <v>1900</v>
      </c>
      <c r="E447" s="80">
        <v>209.57678571428571</v>
      </c>
      <c r="F447" s="35"/>
      <c r="G447" s="36">
        <f>22.061</f>
        <v>22.061</v>
      </c>
      <c r="H447" s="42" t="s">
        <v>761</v>
      </c>
      <c r="I447" s="46" t="s">
        <v>757</v>
      </c>
      <c r="J447" s="133" t="s">
        <v>24</v>
      </c>
    </row>
    <row r="448" spans="1:12" ht="31.5" x14ac:dyDescent="0.25">
      <c r="A448" s="77" t="s">
        <v>762</v>
      </c>
      <c r="B448" s="134" t="s">
        <v>763</v>
      </c>
      <c r="C448" s="58" t="s">
        <v>43</v>
      </c>
      <c r="D448" s="58">
        <v>19</v>
      </c>
      <c r="E448" s="80">
        <v>19.034946428571427</v>
      </c>
      <c r="F448" s="35"/>
      <c r="G448" s="36">
        <f>8.015</f>
        <v>8.0150000000000006</v>
      </c>
      <c r="H448" s="42" t="s">
        <v>764</v>
      </c>
      <c r="I448" s="46" t="s">
        <v>757</v>
      </c>
      <c r="J448" s="133" t="s">
        <v>24</v>
      </c>
    </row>
    <row r="449" spans="1:10" ht="31.5" x14ac:dyDescent="0.25">
      <c r="A449" s="77" t="s">
        <v>765</v>
      </c>
      <c r="B449" s="134" t="s">
        <v>766</v>
      </c>
      <c r="C449" s="58" t="s">
        <v>43</v>
      </c>
      <c r="D449" s="58">
        <v>47</v>
      </c>
      <c r="E449" s="80">
        <v>184.77840178571427</v>
      </c>
      <c r="F449" s="35"/>
      <c r="G449" s="36">
        <f>15.726</f>
        <v>15.726000000000001</v>
      </c>
      <c r="H449" s="42" t="s">
        <v>391</v>
      </c>
      <c r="I449" s="46" t="s">
        <v>757</v>
      </c>
      <c r="J449" s="133" t="s">
        <v>24</v>
      </c>
    </row>
    <row r="450" spans="1:10" ht="31.5" x14ac:dyDescent="0.25">
      <c r="A450" s="77" t="s">
        <v>767</v>
      </c>
      <c r="B450" s="134" t="s">
        <v>768</v>
      </c>
      <c r="C450" s="58" t="s">
        <v>43</v>
      </c>
      <c r="D450" s="58">
        <v>124</v>
      </c>
      <c r="E450" s="80">
        <v>283.5913214285714</v>
      </c>
      <c r="F450" s="35"/>
      <c r="G450" s="36">
        <f>41.166</f>
        <v>41.165999999999997</v>
      </c>
      <c r="H450" s="42" t="s">
        <v>391</v>
      </c>
      <c r="I450" s="46" t="s">
        <v>757</v>
      </c>
      <c r="J450" s="133" t="s">
        <v>24</v>
      </c>
    </row>
    <row r="451" spans="1:10" ht="18.75" x14ac:dyDescent="0.3">
      <c r="A451" s="77" t="s">
        <v>769</v>
      </c>
      <c r="B451" s="135" t="s">
        <v>770</v>
      </c>
      <c r="C451" s="99" t="s">
        <v>771</v>
      </c>
      <c r="D451" s="99">
        <v>1.7999999999999999E-2</v>
      </c>
      <c r="E451" s="80">
        <v>8.5903068214285696</v>
      </c>
      <c r="F451" s="35"/>
      <c r="G451" s="36"/>
      <c r="H451" s="42"/>
      <c r="I451" s="73"/>
      <c r="J451" s="133" t="s">
        <v>24</v>
      </c>
    </row>
    <row r="452" spans="1:10" ht="18.75" x14ac:dyDescent="0.3">
      <c r="A452" s="77" t="s">
        <v>772</v>
      </c>
      <c r="B452" s="134" t="s">
        <v>773</v>
      </c>
      <c r="C452" s="99" t="s">
        <v>43</v>
      </c>
      <c r="D452" s="99">
        <v>43</v>
      </c>
      <c r="E452" s="80">
        <v>29.850830357142854</v>
      </c>
      <c r="F452" s="35"/>
      <c r="G452" s="36"/>
      <c r="H452" s="42"/>
      <c r="I452" s="73"/>
      <c r="J452" s="133" t="s">
        <v>24</v>
      </c>
    </row>
    <row r="453" spans="1:10" ht="18.75" x14ac:dyDescent="0.3">
      <c r="A453" s="77" t="s">
        <v>774</v>
      </c>
      <c r="B453" s="134" t="s">
        <v>775</v>
      </c>
      <c r="C453" s="99" t="s">
        <v>708</v>
      </c>
      <c r="D453" s="99">
        <v>14.5</v>
      </c>
      <c r="E453" s="80">
        <v>15.407026785714283</v>
      </c>
      <c r="F453" s="35"/>
      <c r="G453" s="36"/>
      <c r="H453" s="42"/>
      <c r="I453" s="73"/>
      <c r="J453" s="133" t="s">
        <v>24</v>
      </c>
    </row>
    <row r="454" spans="1:10" ht="18.75" x14ac:dyDescent="0.3">
      <c r="A454" s="77" t="s">
        <v>776</v>
      </c>
      <c r="B454" s="134" t="s">
        <v>777</v>
      </c>
      <c r="C454" s="99" t="s">
        <v>708</v>
      </c>
      <c r="D454" s="99">
        <v>4.5</v>
      </c>
      <c r="E454" s="80">
        <v>4.7814910714285705</v>
      </c>
      <c r="F454" s="35"/>
      <c r="G454" s="36"/>
      <c r="H454" s="42"/>
      <c r="I454" s="73"/>
      <c r="J454" s="133" t="s">
        <v>24</v>
      </c>
    </row>
    <row r="455" spans="1:10" ht="18.75" x14ac:dyDescent="0.3">
      <c r="A455" s="77" t="s">
        <v>778</v>
      </c>
      <c r="B455" s="134" t="s">
        <v>779</v>
      </c>
      <c r="C455" s="99" t="s">
        <v>780</v>
      </c>
      <c r="D455" s="99">
        <v>1</v>
      </c>
      <c r="E455" s="80">
        <v>0.78933035714285704</v>
      </c>
      <c r="F455" s="35"/>
      <c r="G455" s="36"/>
      <c r="H455" s="42"/>
      <c r="I455" s="73"/>
      <c r="J455" s="133" t="s">
        <v>24</v>
      </c>
    </row>
    <row r="456" spans="1:10" ht="18.75" x14ac:dyDescent="0.25">
      <c r="A456" s="77" t="s">
        <v>781</v>
      </c>
      <c r="B456" s="134" t="s">
        <v>782</v>
      </c>
      <c r="C456" s="58" t="s">
        <v>43</v>
      </c>
      <c r="D456" s="58">
        <v>13</v>
      </c>
      <c r="E456" s="80">
        <v>64.461660714285699</v>
      </c>
      <c r="F456" s="35"/>
      <c r="G456" s="36"/>
      <c r="H456" s="42"/>
      <c r="I456" s="73"/>
      <c r="J456" s="133" t="s">
        <v>24</v>
      </c>
    </row>
    <row r="457" spans="1:10" ht="18.75" x14ac:dyDescent="0.25">
      <c r="A457" s="77" t="s">
        <v>783</v>
      </c>
      <c r="B457" s="30" t="s">
        <v>784</v>
      </c>
      <c r="C457" s="58"/>
      <c r="D457" s="58"/>
      <c r="E457" s="96">
        <v>1557.0886237857144</v>
      </c>
      <c r="F457" s="97"/>
      <c r="G457" s="56">
        <f>G458+G459+G460+G461+G462+G463+G464+G465+G466+G467+G468</f>
        <v>0</v>
      </c>
      <c r="H457" s="42"/>
      <c r="I457" s="37"/>
      <c r="J457" s="27"/>
    </row>
    <row r="458" spans="1:10" ht="37.5" x14ac:dyDescent="0.25">
      <c r="A458" s="77" t="s">
        <v>785</v>
      </c>
      <c r="B458" s="84" t="s">
        <v>786</v>
      </c>
      <c r="C458" s="58" t="s">
        <v>43</v>
      </c>
      <c r="D458" s="58">
        <v>17</v>
      </c>
      <c r="E458" s="80">
        <v>1275.8473214285714</v>
      </c>
      <c r="F458" s="35"/>
      <c r="G458" s="36"/>
      <c r="H458" s="42"/>
      <c r="I458" s="42"/>
      <c r="J458" s="133" t="s">
        <v>24</v>
      </c>
    </row>
    <row r="459" spans="1:10" ht="18.75" x14ac:dyDescent="0.3">
      <c r="A459" s="77" t="s">
        <v>787</v>
      </c>
      <c r="B459" s="84" t="s">
        <v>759</v>
      </c>
      <c r="C459" s="99" t="s">
        <v>760</v>
      </c>
      <c r="D459" s="99">
        <v>550</v>
      </c>
      <c r="E459" s="80">
        <v>60.666964285714279</v>
      </c>
      <c r="F459" s="35"/>
      <c r="G459" s="36"/>
      <c r="H459" s="42"/>
      <c r="I459" s="42"/>
      <c r="J459" s="133" t="s">
        <v>24</v>
      </c>
    </row>
    <row r="460" spans="1:10" ht="18.75" x14ac:dyDescent="0.3">
      <c r="A460" s="77" t="s">
        <v>788</v>
      </c>
      <c r="B460" s="134" t="s">
        <v>763</v>
      </c>
      <c r="C460" s="99" t="s">
        <v>43</v>
      </c>
      <c r="D460" s="99">
        <v>6</v>
      </c>
      <c r="E460" s="80">
        <v>6.0110357142857138</v>
      </c>
      <c r="F460" s="35"/>
      <c r="G460" s="36"/>
      <c r="H460" s="42"/>
      <c r="I460" s="42"/>
      <c r="J460" s="133" t="s">
        <v>24</v>
      </c>
    </row>
    <row r="461" spans="1:10" ht="18.75" x14ac:dyDescent="0.3">
      <c r="A461" s="77" t="s">
        <v>789</v>
      </c>
      <c r="B461" s="134" t="s">
        <v>766</v>
      </c>
      <c r="C461" s="99" t="s">
        <v>43</v>
      </c>
      <c r="D461" s="99">
        <v>13</v>
      </c>
      <c r="E461" s="80">
        <v>51.108919642857131</v>
      </c>
      <c r="F461" s="35"/>
      <c r="G461" s="36"/>
      <c r="H461" s="42"/>
      <c r="I461" s="42"/>
      <c r="J461" s="133" t="s">
        <v>24</v>
      </c>
    </row>
    <row r="462" spans="1:10" ht="18.75" x14ac:dyDescent="0.3">
      <c r="A462" s="77" t="s">
        <v>790</v>
      </c>
      <c r="B462" s="134" t="s">
        <v>768</v>
      </c>
      <c r="C462" s="99" t="s">
        <v>43</v>
      </c>
      <c r="D462" s="99">
        <v>54</v>
      </c>
      <c r="E462" s="80">
        <v>123.49944642857142</v>
      </c>
      <c r="F462" s="35"/>
      <c r="G462" s="36"/>
      <c r="H462" s="42"/>
      <c r="I462" s="42"/>
      <c r="J462" s="133" t="s">
        <v>24</v>
      </c>
    </row>
    <row r="463" spans="1:10" ht="18.75" x14ac:dyDescent="0.3">
      <c r="A463" s="77" t="s">
        <v>791</v>
      </c>
      <c r="B463" s="135" t="s">
        <v>792</v>
      </c>
      <c r="C463" s="99" t="s">
        <v>771</v>
      </c>
      <c r="D463" s="99">
        <v>1.7999999999999999E-2</v>
      </c>
      <c r="E463" s="80">
        <v>8.5903068214285696</v>
      </c>
      <c r="F463" s="35"/>
      <c r="G463" s="36"/>
      <c r="H463" s="42"/>
      <c r="I463" s="42"/>
      <c r="J463" s="133" t="s">
        <v>24</v>
      </c>
    </row>
    <row r="464" spans="1:10" ht="18.75" x14ac:dyDescent="0.3">
      <c r="A464" s="77" t="s">
        <v>793</v>
      </c>
      <c r="B464" s="134" t="s">
        <v>773</v>
      </c>
      <c r="C464" s="99" t="s">
        <v>43</v>
      </c>
      <c r="D464" s="99">
        <v>14</v>
      </c>
      <c r="E464" s="80">
        <v>9.7188749999999988</v>
      </c>
      <c r="F464" s="35"/>
      <c r="G464" s="36"/>
      <c r="H464" s="42"/>
      <c r="I464" s="42"/>
      <c r="J464" s="133" t="s">
        <v>24</v>
      </c>
    </row>
    <row r="465" spans="1:10" ht="18.75" x14ac:dyDescent="0.3">
      <c r="A465" s="77" t="s">
        <v>794</v>
      </c>
      <c r="B465" s="134" t="s">
        <v>775</v>
      </c>
      <c r="C465" s="99" t="s">
        <v>708</v>
      </c>
      <c r="D465" s="99">
        <v>4.5</v>
      </c>
      <c r="E465" s="80">
        <v>4.7814910714285705</v>
      </c>
      <c r="F465" s="35"/>
      <c r="G465" s="36"/>
      <c r="H465" s="42"/>
      <c r="I465" s="42"/>
      <c r="J465" s="133" t="s">
        <v>24</v>
      </c>
    </row>
    <row r="466" spans="1:10" ht="18.75" x14ac:dyDescent="0.3">
      <c r="A466" s="77" t="s">
        <v>795</v>
      </c>
      <c r="B466" s="134" t="s">
        <v>777</v>
      </c>
      <c r="C466" s="99" t="s">
        <v>708</v>
      </c>
      <c r="D466" s="99">
        <v>1.5</v>
      </c>
      <c r="E466" s="80">
        <v>1.5938303571428569</v>
      </c>
      <c r="F466" s="35"/>
      <c r="G466" s="36"/>
      <c r="H466" s="42"/>
      <c r="I466" s="42"/>
      <c r="J466" s="133" t="s">
        <v>24</v>
      </c>
    </row>
    <row r="467" spans="1:10" ht="18.75" x14ac:dyDescent="0.3">
      <c r="A467" s="77" t="s">
        <v>796</v>
      </c>
      <c r="B467" s="134" t="s">
        <v>779</v>
      </c>
      <c r="C467" s="99" t="s">
        <v>780</v>
      </c>
      <c r="D467" s="99">
        <v>0.5</v>
      </c>
      <c r="E467" s="80">
        <v>0.39466517857142852</v>
      </c>
      <c r="F467" s="35"/>
      <c r="G467" s="36"/>
      <c r="H467" s="42"/>
      <c r="I467" s="42"/>
      <c r="J467" s="133" t="s">
        <v>24</v>
      </c>
    </row>
    <row r="468" spans="1:10" ht="18.75" x14ac:dyDescent="0.25">
      <c r="A468" s="77" t="s">
        <v>797</v>
      </c>
      <c r="B468" s="134" t="s">
        <v>798</v>
      </c>
      <c r="C468" s="58" t="s">
        <v>43</v>
      </c>
      <c r="D468" s="58">
        <v>3</v>
      </c>
      <c r="E468" s="80">
        <v>14.875767857142856</v>
      </c>
      <c r="F468" s="35"/>
      <c r="G468" s="36"/>
      <c r="H468" s="42"/>
      <c r="I468" s="42"/>
      <c r="J468" s="133" t="s">
        <v>24</v>
      </c>
    </row>
    <row r="469" spans="1:10" ht="56.25" x14ac:dyDescent="0.25">
      <c r="A469" s="74" t="s">
        <v>799</v>
      </c>
      <c r="B469" s="30" t="s">
        <v>800</v>
      </c>
      <c r="C469" s="58"/>
      <c r="D469" s="58"/>
      <c r="E469" s="96">
        <v>7079.7857589285713</v>
      </c>
      <c r="F469" s="97"/>
      <c r="G469" s="56">
        <f>G470+G471+G472+G473</f>
        <v>7058.4069999999992</v>
      </c>
      <c r="H469" s="42"/>
      <c r="I469" s="37"/>
      <c r="J469" s="27"/>
    </row>
    <row r="470" spans="1:10" ht="18.75" x14ac:dyDescent="0.25">
      <c r="A470" s="77" t="s">
        <v>801</v>
      </c>
      <c r="B470" s="84" t="s">
        <v>802</v>
      </c>
      <c r="C470" s="58" t="s">
        <v>760</v>
      </c>
      <c r="D470" s="58">
        <v>1200</v>
      </c>
      <c r="E470" s="80">
        <v>6921.7928571428565</v>
      </c>
      <c r="F470" s="35">
        <v>1200</v>
      </c>
      <c r="G470" s="36">
        <v>6921.7929999999997</v>
      </c>
      <c r="H470" s="42" t="s">
        <v>803</v>
      </c>
      <c r="I470" s="37" t="s">
        <v>395</v>
      </c>
      <c r="J470" s="27" t="s">
        <v>40</v>
      </c>
    </row>
    <row r="471" spans="1:10" ht="18.75" x14ac:dyDescent="0.25">
      <c r="A471" s="77" t="s">
        <v>804</v>
      </c>
      <c r="B471" s="84" t="s">
        <v>805</v>
      </c>
      <c r="C471" s="58" t="s">
        <v>43</v>
      </c>
      <c r="D471" s="58">
        <v>1</v>
      </c>
      <c r="E471" s="80">
        <v>20.41928571428571</v>
      </c>
      <c r="F471" s="35"/>
      <c r="G471" s="36"/>
      <c r="H471" s="42"/>
      <c r="I471" s="37"/>
      <c r="J471" s="27" t="s">
        <v>40</v>
      </c>
    </row>
    <row r="472" spans="1:10" ht="18.75" x14ac:dyDescent="0.25">
      <c r="A472" s="77" t="s">
        <v>806</v>
      </c>
      <c r="B472" s="84" t="s">
        <v>807</v>
      </c>
      <c r="C472" s="58" t="s">
        <v>43</v>
      </c>
      <c r="D472" s="58">
        <v>3</v>
      </c>
      <c r="E472" s="80">
        <v>0.95933035714285697</v>
      </c>
      <c r="F472" s="35"/>
      <c r="G472" s="36"/>
      <c r="H472" s="42"/>
      <c r="I472" s="37"/>
      <c r="J472" s="27" t="s">
        <v>40</v>
      </c>
    </row>
    <row r="473" spans="1:10" ht="18.75" x14ac:dyDescent="0.25">
      <c r="A473" s="77" t="s">
        <v>808</v>
      </c>
      <c r="B473" s="84" t="s">
        <v>809</v>
      </c>
      <c r="C473" s="58" t="s">
        <v>760</v>
      </c>
      <c r="D473" s="58">
        <v>30</v>
      </c>
      <c r="E473" s="80">
        <v>136.6142857142857</v>
      </c>
      <c r="F473" s="35">
        <v>30</v>
      </c>
      <c r="G473" s="36">
        <v>136.614</v>
      </c>
      <c r="H473" s="42" t="s">
        <v>810</v>
      </c>
      <c r="I473" s="37" t="s">
        <v>395</v>
      </c>
      <c r="J473" s="27" t="s">
        <v>40</v>
      </c>
    </row>
    <row r="474" spans="1:10" ht="112.5" x14ac:dyDescent="0.25">
      <c r="A474" s="100">
        <v>29</v>
      </c>
      <c r="B474" s="66" t="s">
        <v>811</v>
      </c>
      <c r="C474" s="58" t="s">
        <v>301</v>
      </c>
      <c r="D474" s="58">
        <v>1</v>
      </c>
      <c r="E474" s="54">
        <v>57374.997999999992</v>
      </c>
      <c r="F474" s="55"/>
      <c r="G474" s="36"/>
      <c r="H474" s="42"/>
      <c r="I474" s="42"/>
      <c r="J474" s="136" t="s">
        <v>812</v>
      </c>
    </row>
    <row r="475" spans="1:10" ht="37.5" x14ac:dyDescent="0.25">
      <c r="A475" s="100">
        <v>30</v>
      </c>
      <c r="B475" s="66" t="s">
        <v>813</v>
      </c>
      <c r="C475" s="58" t="s">
        <v>814</v>
      </c>
      <c r="D475" s="65">
        <f>SUM(D476:D477)</f>
        <v>9000</v>
      </c>
      <c r="E475" s="54">
        <v>74678.561999999991</v>
      </c>
      <c r="F475" s="55"/>
      <c r="G475" s="36"/>
      <c r="H475" s="42"/>
      <c r="I475" s="37"/>
      <c r="J475" s="44" t="s">
        <v>24</v>
      </c>
    </row>
    <row r="476" spans="1:10" ht="93.75" x14ac:dyDescent="0.25">
      <c r="A476" s="77" t="s">
        <v>815</v>
      </c>
      <c r="B476" s="66" t="s">
        <v>816</v>
      </c>
      <c r="C476" s="58" t="s">
        <v>814</v>
      </c>
      <c r="D476" s="137">
        <v>6200</v>
      </c>
      <c r="E476" s="93"/>
      <c r="F476" s="94"/>
      <c r="G476" s="36"/>
      <c r="H476" s="42"/>
      <c r="I476" s="37"/>
      <c r="J476" s="44" t="s">
        <v>24</v>
      </c>
    </row>
    <row r="477" spans="1:10" ht="75" x14ac:dyDescent="0.25">
      <c r="A477" s="77" t="s">
        <v>817</v>
      </c>
      <c r="B477" s="30" t="s">
        <v>818</v>
      </c>
      <c r="C477" s="58" t="s">
        <v>814</v>
      </c>
      <c r="D477" s="137">
        <v>2800</v>
      </c>
      <c r="E477" s="93"/>
      <c r="F477" s="94"/>
      <c r="G477" s="36"/>
      <c r="H477" s="42"/>
      <c r="I477" s="37"/>
      <c r="J477" s="44" t="s">
        <v>24</v>
      </c>
    </row>
    <row r="478" spans="1:10" ht="18.75" x14ac:dyDescent="0.25">
      <c r="A478" s="74"/>
      <c r="B478" s="66"/>
      <c r="C478" s="85"/>
      <c r="D478" s="58"/>
      <c r="E478" s="93"/>
      <c r="F478" s="94"/>
      <c r="G478" s="53"/>
      <c r="H478" s="37"/>
      <c r="I478" s="37"/>
      <c r="J478" s="27"/>
    </row>
    <row r="479" spans="1:10" ht="18.75" x14ac:dyDescent="0.25">
      <c r="A479" s="74"/>
      <c r="B479" s="66"/>
      <c r="C479" s="85"/>
      <c r="D479" s="58"/>
      <c r="E479" s="93"/>
      <c r="F479" s="94"/>
      <c r="G479" s="53"/>
      <c r="H479" s="37"/>
      <c r="I479" s="37"/>
      <c r="J479" s="27"/>
    </row>
    <row r="480" spans="1:10" ht="18.75" x14ac:dyDescent="0.25">
      <c r="A480" s="74"/>
      <c r="B480" s="66"/>
      <c r="C480" s="85"/>
      <c r="D480" s="58"/>
      <c r="E480" s="93"/>
      <c r="F480" s="94"/>
      <c r="G480" s="53"/>
      <c r="H480" s="37"/>
      <c r="I480" s="37"/>
      <c r="J480" s="27"/>
    </row>
    <row r="481" spans="1:10" ht="18.75" x14ac:dyDescent="0.25">
      <c r="A481" s="74"/>
      <c r="B481" s="66"/>
      <c r="C481" s="85"/>
      <c r="D481" s="58"/>
      <c r="E481" s="93"/>
      <c r="F481" s="94"/>
      <c r="G481" s="53"/>
      <c r="H481" s="37"/>
      <c r="I481" s="37"/>
      <c r="J481" s="27"/>
    </row>
    <row r="482" spans="1:10" ht="18.75" x14ac:dyDescent="0.25">
      <c r="A482" s="74"/>
      <c r="B482" s="66"/>
      <c r="C482" s="85"/>
      <c r="D482" s="58"/>
      <c r="E482" s="93"/>
      <c r="F482" s="94"/>
      <c r="G482" s="53"/>
      <c r="H482" s="37"/>
      <c r="I482" s="37"/>
      <c r="J482" s="27"/>
    </row>
  </sheetData>
  <mergeCells count="9">
    <mergeCell ref="J5:J6"/>
    <mergeCell ref="A1:J1"/>
    <mergeCell ref="A2:J2"/>
    <mergeCell ref="A3:J3"/>
    <mergeCell ref="A5:A6"/>
    <mergeCell ref="B5:B6"/>
    <mergeCell ref="C5:C6"/>
    <mergeCell ref="D5:E5"/>
    <mergeCell ref="F5:I5"/>
  </mergeCells>
  <pageMargins left="0.43307086614173229" right="0.31496062992125984" top="0.55118110236220474" bottom="0.35433070866141736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2-квартал</vt:lpstr>
      <vt:lpstr>Лист1</vt:lpstr>
      <vt:lpstr>'2-квартал'!Заголовки_для_печати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Брезина</dc:creator>
  <cp:lastModifiedBy>Юлия Брезина</cp:lastModifiedBy>
  <dcterms:created xsi:type="dcterms:W3CDTF">2015-06-05T18:19:34Z</dcterms:created>
  <dcterms:modified xsi:type="dcterms:W3CDTF">2021-11-26T09:44:34Z</dcterms:modified>
</cp:coreProperties>
</file>