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355" windowHeight="7950"/>
  </bookViews>
  <sheets>
    <sheet name="декабрь" sheetId="12" r:id="rId1"/>
  </sheets>
  <calcPr calcId="145621"/>
</workbook>
</file>

<file path=xl/calcChain.xml><?xml version="1.0" encoding="utf-8"?>
<calcChain xmlns="http://schemas.openxmlformats.org/spreadsheetml/2006/main">
  <c r="G99" i="12" l="1"/>
  <c r="G97" i="12"/>
  <c r="G96" i="12"/>
  <c r="H96" i="12" s="1"/>
  <c r="G42" i="12"/>
  <c r="H42" i="12" s="1"/>
  <c r="G39" i="12"/>
  <c r="G11" i="12"/>
  <c r="H11" i="12" s="1"/>
  <c r="G108" i="12"/>
  <c r="G107" i="12"/>
  <c r="G105" i="12"/>
  <c r="G104" i="12"/>
  <c r="G103" i="12"/>
  <c r="G101" i="12"/>
  <c r="G94" i="12"/>
  <c r="G92" i="12"/>
  <c r="H89" i="12"/>
  <c r="H90" i="12"/>
  <c r="G90" i="12"/>
  <c r="G89" i="12"/>
  <c r="G87" i="12"/>
  <c r="G86" i="12"/>
  <c r="G85" i="12"/>
  <c r="H85" i="12" s="1"/>
  <c r="G79" i="12"/>
  <c r="G76" i="12"/>
  <c r="G75" i="12"/>
  <c r="G73" i="12"/>
  <c r="G72" i="12"/>
  <c r="H72" i="12" s="1"/>
  <c r="G70" i="12"/>
  <c r="G68" i="12"/>
  <c r="G66" i="12"/>
  <c r="G65" i="12"/>
  <c r="G64" i="12"/>
  <c r="G63" i="12"/>
  <c r="G62" i="12"/>
  <c r="G61" i="12"/>
  <c r="H61" i="12" s="1"/>
  <c r="G60" i="12"/>
  <c r="G59" i="12"/>
  <c r="H59" i="12" s="1"/>
  <c r="G58" i="12"/>
  <c r="G57" i="12"/>
  <c r="H57" i="12" s="1"/>
  <c r="G56" i="12"/>
  <c r="G49" i="12"/>
  <c r="H49" i="12" s="1"/>
  <c r="G47" i="12"/>
  <c r="G44" i="12"/>
  <c r="G43" i="12"/>
  <c r="G41" i="12"/>
  <c r="H41" i="12" s="1"/>
  <c r="G37" i="12"/>
  <c r="H37" i="12" s="1"/>
  <c r="G34" i="12"/>
  <c r="H34" i="12"/>
  <c r="G32" i="12"/>
  <c r="H32" i="12"/>
  <c r="G31" i="12"/>
  <c r="H31" i="12" s="1"/>
  <c r="G29" i="12"/>
  <c r="H29" i="12" s="1"/>
  <c r="G28" i="12"/>
  <c r="H28" i="12" s="1"/>
  <c r="G27" i="12"/>
  <c r="G25" i="12"/>
  <c r="H25" i="12" s="1"/>
  <c r="G23" i="12"/>
  <c r="H23" i="12" s="1"/>
  <c r="G21" i="12"/>
  <c r="H21" i="12" s="1"/>
  <c r="G20" i="12"/>
  <c r="H20" i="12" s="1"/>
  <c r="G18" i="12"/>
  <c r="H18" i="12" s="1"/>
  <c r="G17" i="12"/>
  <c r="H17" i="12" s="1"/>
  <c r="G16" i="12"/>
  <c r="H16" i="12" s="1"/>
  <c r="G15" i="12"/>
  <c r="H15" i="12" s="1"/>
  <c r="G14" i="12"/>
  <c r="G13" i="12"/>
  <c r="G12" i="12"/>
  <c r="F108" i="12"/>
  <c r="H108" i="12" s="1"/>
  <c r="F107" i="12"/>
  <c r="F105" i="12"/>
  <c r="H105" i="12" s="1"/>
  <c r="F104" i="12"/>
  <c r="H104" i="12" s="1"/>
  <c r="F103" i="12"/>
  <c r="H103" i="12" s="1"/>
  <c r="F101" i="12"/>
  <c r="F99" i="12"/>
  <c r="F97" i="12"/>
  <c r="F96" i="12"/>
  <c r="H94" i="12"/>
  <c r="F94" i="12"/>
  <c r="H92" i="12"/>
  <c r="F92" i="12"/>
  <c r="F90" i="12"/>
  <c r="F89" i="12"/>
  <c r="F87" i="12"/>
  <c r="H86" i="12"/>
  <c r="F86" i="12"/>
  <c r="F85" i="12"/>
  <c r="F83" i="12"/>
  <c r="F81" i="12"/>
  <c r="H79" i="12"/>
  <c r="F79" i="12"/>
  <c r="F78" i="12"/>
  <c r="F77" i="12"/>
  <c r="F76" i="12"/>
  <c r="H76" i="12" s="1"/>
  <c r="F75" i="12"/>
  <c r="F73" i="12"/>
  <c r="H73" i="12" s="1"/>
  <c r="F72" i="12"/>
  <c r="H70" i="12"/>
  <c r="F70" i="12"/>
  <c r="F69" i="12"/>
  <c r="F68" i="12"/>
  <c r="F66" i="12"/>
  <c r="H66" i="12" s="1"/>
  <c r="F65" i="12"/>
  <c r="F64" i="12"/>
  <c r="H64" i="12" s="1"/>
  <c r="F63" i="12"/>
  <c r="F62" i="12"/>
  <c r="H62" i="12" s="1"/>
  <c r="F61" i="12"/>
  <c r="H60" i="12"/>
  <c r="F60" i="12"/>
  <c r="F59" i="12"/>
  <c r="F58" i="12"/>
  <c r="H58" i="12" s="1"/>
  <c r="F57" i="12"/>
  <c r="F56" i="12"/>
  <c r="H47" i="12"/>
  <c r="H44" i="12"/>
  <c r="H43" i="12"/>
  <c r="H39" i="12"/>
  <c r="H27" i="12"/>
  <c r="H14" i="12"/>
  <c r="H13" i="12"/>
  <c r="H12" i="12"/>
  <c r="H99" i="12" l="1"/>
  <c r="H97" i="12"/>
  <c r="H107" i="12"/>
  <c r="H101" i="12"/>
  <c r="H87" i="12"/>
  <c r="H75" i="12"/>
  <c r="H68" i="12"/>
  <c r="H63" i="12"/>
  <c r="H56" i="12"/>
</calcChain>
</file>

<file path=xl/sharedStrings.xml><?xml version="1.0" encoding="utf-8"?>
<sst xmlns="http://schemas.openxmlformats.org/spreadsheetml/2006/main" count="242" uniqueCount="131">
  <si>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</si>
  <si>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</si>
  <si>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</si>
  <si>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</si>
  <si>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</si>
  <si>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</si>
  <si>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</si>
  <si>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</si>
  <si>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</si>
  <si>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</si>
  <si>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</si>
  <si>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</si>
  <si>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</si>
  <si>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>Т - 2</t>
  </si>
  <si>
    <t>Т - 3</t>
  </si>
  <si>
    <t>ПС  1 - 110</t>
  </si>
  <si>
    <t>ПС  2 - 110</t>
  </si>
  <si>
    <t>ПС  3 - 110</t>
  </si>
  <si>
    <t>ПС  4 - 110</t>
  </si>
  <si>
    <t>ПС  5 - 110</t>
  </si>
  <si>
    <t>ПС  6 - 110</t>
  </si>
  <si>
    <t>ПС  7 - 110</t>
  </si>
  <si>
    <t>ПС  9 - 110</t>
  </si>
  <si>
    <t>ПС  10 - 110</t>
  </si>
  <si>
    <t>ПС  11 - 110</t>
  </si>
  <si>
    <t>ПС  13 - 110</t>
  </si>
  <si>
    <t>ПС  16 - 110</t>
  </si>
  <si>
    <t>ПС  17 - 110</t>
  </si>
  <si>
    <t>ПС  18 - 110</t>
  </si>
  <si>
    <t>ПС  БЕСКЕМПИР</t>
  </si>
  <si>
    <t>ПС  2 - 35</t>
  </si>
  <si>
    <t>ПС  9 - 35</t>
  </si>
  <si>
    <t>ПС  15 - 35</t>
  </si>
  <si>
    <t>ПС  17 - 35</t>
  </si>
  <si>
    <t>ПС  20 - 35</t>
  </si>
  <si>
    <t>ПС  21 - 35</t>
  </si>
  <si>
    <t>ПС  24 - 35</t>
  </si>
  <si>
    <t>ПС  25 - 35</t>
  </si>
  <si>
    <t>ПС  51 - 35</t>
  </si>
  <si>
    <t>ПС  МЫН - АРАЛ</t>
  </si>
  <si>
    <t>220/35/6</t>
  </si>
  <si>
    <t>35/6</t>
  </si>
  <si>
    <t>110/10</t>
  </si>
  <si>
    <t>110/35/10</t>
  </si>
  <si>
    <t>110/35/11</t>
  </si>
  <si>
    <t>35/10</t>
  </si>
  <si>
    <t>10/0,23</t>
  </si>
  <si>
    <t>10/6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</si>
  <si>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</si>
  <si>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</si>
  <si>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</si>
  <si>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</si>
  <si>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</si>
  <si>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</si>
  <si>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</si>
  <si>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</si>
  <si>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</si>
  <si>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</si>
  <si>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Л-107</t>
  </si>
  <si>
    <t>Л-110</t>
  </si>
  <si>
    <t>Л-111</t>
  </si>
  <si>
    <t>Л-117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</si>
  <si>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</si>
  <si>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</si>
  <si>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</si>
  <si>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</si>
  <si>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</si>
  <si>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</si>
  <si>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</si>
  <si>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</si>
  <si>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</si>
  <si>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</si>
  <si>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</si>
  <si>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</si>
  <si>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</si>
  <si>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</si>
  <si>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</si>
  <si>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</si>
  <si>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</si>
  <si>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</si>
  <si>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</si>
  <si>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</si>
  <si>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</si>
  <si>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</si>
  <si>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</si>
  <si>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</si>
  <si>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</si>
  <si>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</si>
  <si>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</si>
  <si>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</si>
  <si>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</si>
  <si>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</si>
  <si>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</si>
  <si>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</si>
  <si>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</si>
  <si>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</si>
  <si>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</si>
  <si>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</si>
  <si>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</si>
  <si>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</si>
  <si>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</si>
  <si>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</si>
  <si>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</si>
  <si>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</si>
  <si>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</si>
  <si>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Л-118</t>
  </si>
  <si>
    <t>РЕЗЕРВ</t>
  </si>
  <si>
    <t>искл. из схемы</t>
  </si>
  <si>
    <t>70, 120</t>
  </si>
  <si>
    <t>150 , 70</t>
  </si>
  <si>
    <t xml:space="preserve">Шетский район  </t>
  </si>
  <si>
    <t>город Приозерск</t>
  </si>
  <si>
    <t>Балхаш 9</t>
  </si>
  <si>
    <t>Поселок Жамши</t>
  </si>
  <si>
    <t>Поселок Актогай</t>
  </si>
  <si>
    <t>Поселок Орта-Дересин</t>
  </si>
  <si>
    <t>Поселок Акжартас</t>
  </si>
  <si>
    <t>Город Балхаш</t>
  </si>
  <si>
    <t>Поселок Озерный Актогайск.район</t>
  </si>
  <si>
    <t>Поселок Шетск</t>
  </si>
  <si>
    <t>Поселок Гульшад</t>
  </si>
  <si>
    <t>Поселок Чубар-Тюбек</t>
  </si>
  <si>
    <t>Поселок Торангылык</t>
  </si>
  <si>
    <t>Поселок Тасарал</t>
  </si>
  <si>
    <t>Поселок Алгазы</t>
  </si>
  <si>
    <t>Джамбульская обл.</t>
  </si>
  <si>
    <t>Актогайский район</t>
  </si>
  <si>
    <t>Джамбульская обл.Маинкумский район</t>
  </si>
  <si>
    <t>Загрузка, март МВт</t>
  </si>
  <si>
    <t>Загрузка, март, МВт</t>
  </si>
  <si>
    <t>Декабрь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</si>
</sst>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\ _₽_-;\-* #,##0.000\ _₽_-;_-* &quot;-&quot;??\ _₽_-;_-@_-"/>
    <numFmt numFmtId="166" formatCode="_-* #,##0.000_р_._-;\-* #,##0.000_р_._-;_-* &quot;-&quot;??_р_._-;_-@_-"/>
    <numFmt numFmtId="167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7" xfId="1" applyNumberFormat="1" applyFont="1" applyFill="1" applyBorder="1"/>
    <xf numFmtId="43" fontId="2" fillId="0" borderId="5" xfId="1" applyFont="1" applyFill="1" applyBorder="1"/>
    <xf numFmtId="43" fontId="2" fillId="0" borderId="6" xfId="1" applyFont="1" applyFill="1" applyBorder="1"/>
    <xf numFmtId="43" fontId="2" fillId="0" borderId="6" xfId="1" applyFont="1" applyFill="1" applyBorder="1" applyAlignment="1">
      <alignment horizontal="left"/>
    </xf>
    <xf numFmtId="43" fontId="2" fillId="0" borderId="7" xfId="1" applyFont="1" applyFill="1" applyBorder="1"/>
    <xf numFmtId="43" fontId="2" fillId="0" borderId="2" xfId="1" applyFont="1" applyFill="1" applyBorder="1"/>
    <xf numFmtId="43" fontId="2" fillId="0" borderId="5" xfId="1" applyFont="1" applyFill="1" applyBorder="1" applyAlignment="1">
      <alignment horizontal="left"/>
    </xf>
    <xf numFmtId="43" fontId="2" fillId="0" borderId="2" xfId="1" applyFont="1" applyFill="1" applyBorder="1" applyAlignment="1">
      <alignment horizontal="left"/>
    </xf>
    <xf numFmtId="43" fontId="2" fillId="0" borderId="7" xfId="1" applyFont="1" applyFill="1" applyBorder="1" applyAlignment="1">
      <alignment horizontal="left"/>
    </xf>
    <xf numFmtId="167" fontId="2" fillId="0" borderId="5" xfId="1" applyNumberFormat="1" applyFont="1" applyFill="1" applyBorder="1" applyAlignment="1">
      <alignment horizontal="center"/>
    </xf>
    <xf numFmtId="167" fontId="2" fillId="0" borderId="6" xfId="1" applyNumberFormat="1" applyFont="1" applyFill="1" applyBorder="1" applyAlignment="1">
      <alignment horizontal="center"/>
    </xf>
    <xf numFmtId="167" fontId="2" fillId="0" borderId="7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5" fontId="3" fillId="0" borderId="2" xfId="1" applyNumberFormat="1" applyFont="1" applyFill="1" applyBorder="1"/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3" xfId="1" applyNumberFormat="1" applyFont="1" applyFill="1" applyBorder="1"/>
    <xf numFmtId="165" fontId="3" fillId="0" borderId="5" xfId="1" applyNumberFormat="1" applyFont="1" applyFill="1" applyBorder="1"/>
    <xf numFmtId="0" fontId="5" fillId="0" borderId="2" xfId="0" applyFont="1" applyFill="1" applyBorder="1" applyAlignment="1"/>
    <xf numFmtId="43" fontId="3" fillId="0" borderId="7" xfId="1" applyFont="1" applyFill="1" applyBorder="1"/>
    <xf numFmtId="43" fontId="3" fillId="0" borderId="2" xfId="1" applyFont="1" applyFill="1" applyBorder="1"/>
    <xf numFmtId="43" fontId="3" fillId="0" borderId="5" xfId="1" applyFont="1" applyFill="1" applyBorder="1"/>
    <xf numFmtId="43" fontId="3" fillId="0" borderId="6" xfId="1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165" fontId="3" fillId="0" borderId="5" xfId="1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165" fontId="3" fillId="0" borderId="6" xfId="1" applyNumberFormat="1" applyFont="1" applyFill="1" applyBorder="1"/>
    <xf numFmtId="165" fontId="3" fillId="0" borderId="6" xfId="1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165" fontId="3" fillId="0" borderId="3" xfId="1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right"/>
    </xf>
    <xf numFmtId="49" fontId="3" fillId="0" borderId="7" xfId="0" applyNumberFormat="1" applyFont="1" applyFill="1" applyBorder="1" applyAlignment="1">
      <alignment horizontal="center"/>
    </xf>
    <xf numFmtId="166" fontId="2" fillId="0" borderId="5" xfId="2" applyNumberFormat="1" applyFont="1" applyFill="1" applyBorder="1"/>
    <xf numFmtId="166" fontId="2" fillId="0" borderId="6" xfId="2" applyNumberFormat="1" applyFont="1" applyFill="1" applyBorder="1"/>
    <xf numFmtId="166" fontId="2" fillId="0" borderId="7" xfId="2" applyNumberFormat="1" applyFont="1" applyFill="1" applyBorder="1"/>
    <xf numFmtId="166" fontId="5" fillId="0" borderId="2" xfId="0" applyNumberFormat="1" applyFont="1" applyFill="1" applyBorder="1" applyAlignment="1"/>
    <xf numFmtId="166" fontId="2" fillId="0" borderId="6" xfId="2" applyNumberFormat="1" applyFont="1" applyFill="1" applyBorder="1" applyAlignment="1">
      <alignment horizontal="right"/>
    </xf>
    <xf numFmtId="166" fontId="2" fillId="0" borderId="2" xfId="2" applyNumberFormat="1" applyFont="1" applyFill="1" applyBorder="1"/>
    <xf numFmtId="166" fontId="2" fillId="0" borderId="2" xfId="2" applyNumberFormat="1" applyFont="1" applyFill="1" applyBorder="1" applyAlignment="1">
      <alignment horizontal="right"/>
    </xf>
    <xf numFmtId="167" fontId="3" fillId="0" borderId="7" xfId="1" applyNumberFormat="1" applyFont="1" applyFill="1" applyBorder="1"/>
    <xf numFmtId="167" fontId="3" fillId="0" borderId="2" xfId="1" applyNumberFormat="1" applyFont="1" applyFill="1" applyBorder="1"/>
    <xf numFmtId="167" fontId="3" fillId="0" borderId="5" xfId="1" applyNumberFormat="1" applyFont="1" applyFill="1" applyBorder="1"/>
    <xf numFmtId="167" fontId="3" fillId="0" borderId="6" xfId="1" applyNumberFormat="1" applyFont="1" applyFill="1" applyBorder="1"/>
    <xf numFmtId="0" fontId="6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7"/>
  <sheetViews>
    <sheetView tabSelected="1" workbookViewId="0">
      <selection activeCell="N12" sqref="N12"/>
    </sheetView>
  </sheetViews>
  <sheetFormatPr defaultRowHeight="15.75" x14ac:dyDescent="0.25"/>
  <cols>
    <col min="1" max="1" width="5.28515625" style="14" customWidth="1"/>
    <col min="2" max="2" width="20.5703125" style="1" bestFit="1" customWidth="1"/>
    <col min="3" max="3" width="11.5703125" style="1" customWidth="1"/>
    <col min="4" max="4" width="21" style="1" customWidth="1"/>
    <col min="5" max="5" width="14" style="14" customWidth="1"/>
    <col min="6" max="6" width="18.28515625" style="1" customWidth="1"/>
    <col min="7" max="7" width="11.7109375" style="42" customWidth="1"/>
    <col min="8" max="8" width="26.140625" style="43" customWidth="1"/>
    <col min="9" max="16384" width="9.140625" style="1"/>
  </cols>
  <sheetData>
    <row r="1" spans="1:11" x14ac:dyDescent="0.25">
      <c r="A1" s="70" t="s">
        <v>0</v>
      </c>
      <c r="B1" s="70"/>
      <c r="C1" s="70"/>
      <c r="D1" s="70"/>
      <c r="E1" s="70"/>
      <c r="F1" s="70"/>
      <c r="G1" s="70"/>
      <c r="H1" s="70"/>
    </row>
    <row r="2" spans="1:11" x14ac:dyDescent="0.25">
      <c r="A2" s="70" t="s">
        <v>1</v>
      </c>
      <c r="B2" s="70"/>
      <c r="C2" s="70"/>
      <c r="D2" s="70"/>
      <c r="E2" s="70"/>
      <c r="F2" s="70"/>
      <c r="G2" s="70"/>
      <c r="H2" s="70"/>
    </row>
    <row r="4" spans="1:11" x14ac:dyDescent="0.25">
      <c r="A4" s="70" t="s">
        <v>2</v>
      </c>
      <c r="B4" s="70"/>
      <c r="C4" s="70"/>
      <c r="D4" s="70"/>
      <c r="E4" s="70"/>
      <c r="F4" s="70"/>
      <c r="G4" s="70"/>
      <c r="H4" s="70"/>
    </row>
    <row r="6" spans="1:11" x14ac:dyDescent="0.25">
      <c r="A6" s="71" t="s">
        <v>3</v>
      </c>
      <c r="B6" s="71"/>
      <c r="C6" s="71"/>
      <c r="D6" s="71"/>
      <c r="E6" s="71"/>
      <c r="F6" s="71"/>
      <c r="G6" s="71"/>
      <c r="H6" s="71"/>
      <c r="I6" s="40"/>
      <c r="J6" s="40"/>
      <c r="K6" s="40"/>
    </row>
    <row r="7" spans="1:11" x14ac:dyDescent="0.25">
      <c r="A7" s="41"/>
      <c r="B7" s="69" t="s">
        <v>130</v>
      </c>
      <c r="C7" s="40"/>
      <c r="D7" s="40"/>
      <c r="E7" s="41"/>
      <c r="F7" s="40"/>
      <c r="I7" s="40"/>
      <c r="J7" s="40"/>
      <c r="K7" s="40"/>
    </row>
    <row r="8" spans="1:11" s="2" customFormat="1" ht="47.25" x14ac:dyDescent="0.25">
      <c r="A8" s="32" t="s">
        <v>4</v>
      </c>
      <c r="B8" s="32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44" t="s">
        <v>128</v>
      </c>
      <c r="H8" s="44" t="s">
        <v>10</v>
      </c>
      <c r="I8" s="45"/>
      <c r="J8" s="45"/>
      <c r="K8" s="45"/>
    </row>
    <row r="9" spans="1:11" x14ac:dyDescent="0.25">
      <c r="A9" s="46">
        <v>1</v>
      </c>
      <c r="B9" s="7" t="s">
        <v>11</v>
      </c>
      <c r="C9" s="12" t="s">
        <v>12</v>
      </c>
      <c r="D9" s="12" t="s">
        <v>110</v>
      </c>
      <c r="E9" s="46" t="s">
        <v>40</v>
      </c>
      <c r="F9" s="12">
        <v>25000</v>
      </c>
      <c r="G9" s="34">
        <v>0</v>
      </c>
      <c r="H9" s="47" t="s">
        <v>106</v>
      </c>
      <c r="I9" s="40"/>
      <c r="J9" s="40"/>
      <c r="K9" s="40"/>
    </row>
    <row r="10" spans="1:11" x14ac:dyDescent="0.25">
      <c r="A10" s="48"/>
      <c r="B10" s="8"/>
      <c r="C10" s="9" t="s">
        <v>13</v>
      </c>
      <c r="D10" s="9" t="s">
        <v>110</v>
      </c>
      <c r="E10" s="48" t="s">
        <v>40</v>
      </c>
      <c r="F10" s="9">
        <v>25000</v>
      </c>
      <c r="G10" s="49">
        <v>0</v>
      </c>
      <c r="H10" s="50" t="s">
        <v>106</v>
      </c>
      <c r="I10" s="40"/>
      <c r="J10" s="40"/>
      <c r="K10" s="40"/>
    </row>
    <row r="11" spans="1:11" x14ac:dyDescent="0.25">
      <c r="A11" s="51"/>
      <c r="B11" s="10"/>
      <c r="C11" s="11" t="s">
        <v>14</v>
      </c>
      <c r="D11" s="11" t="s">
        <v>110</v>
      </c>
      <c r="E11" s="51" t="s">
        <v>41</v>
      </c>
      <c r="F11" s="11">
        <v>2500</v>
      </c>
      <c r="G11" s="49">
        <f>51842/744000</f>
        <v>6.9680107526881724E-2</v>
      </c>
      <c r="H11" s="52">
        <f>F11/1000-G11</f>
        <v>2.4303198924731184</v>
      </c>
      <c r="I11" s="40"/>
      <c r="J11" s="40"/>
      <c r="K11" s="40"/>
    </row>
    <row r="12" spans="1:11" x14ac:dyDescent="0.25">
      <c r="A12" s="46">
        <v>2</v>
      </c>
      <c r="B12" s="7" t="s">
        <v>15</v>
      </c>
      <c r="C12" s="12" t="s">
        <v>12</v>
      </c>
      <c r="D12" s="12" t="s">
        <v>111</v>
      </c>
      <c r="E12" s="46" t="s">
        <v>43</v>
      </c>
      <c r="F12" s="12">
        <v>16000</v>
      </c>
      <c r="G12" s="34">
        <f>2439492/744000</f>
        <v>3.2788870967741937</v>
      </c>
      <c r="H12" s="47">
        <f t="shared" ref="H12:H49" si="0">F12/1000-G12</f>
        <v>12.721112903225807</v>
      </c>
      <c r="I12" s="40"/>
      <c r="J12" s="40"/>
      <c r="K12" s="40"/>
    </row>
    <row r="13" spans="1:11" x14ac:dyDescent="0.25">
      <c r="A13" s="51"/>
      <c r="B13" s="10"/>
      <c r="C13" s="11" t="s">
        <v>13</v>
      </c>
      <c r="D13" s="11" t="s">
        <v>111</v>
      </c>
      <c r="E13" s="51" t="s">
        <v>43</v>
      </c>
      <c r="F13" s="11">
        <v>16000</v>
      </c>
      <c r="G13" s="15">
        <f>1707420/744000</f>
        <v>2.2949193548387097</v>
      </c>
      <c r="H13" s="52">
        <f t="shared" si="0"/>
        <v>13.70508064516129</v>
      </c>
      <c r="I13" s="40"/>
      <c r="J13" s="40"/>
      <c r="K13" s="40"/>
    </row>
    <row r="14" spans="1:11" x14ac:dyDescent="0.25">
      <c r="A14" s="53">
        <v>3</v>
      </c>
      <c r="B14" s="5" t="s">
        <v>16</v>
      </c>
      <c r="C14" s="28" t="s">
        <v>12</v>
      </c>
      <c r="D14" s="13" t="s">
        <v>110</v>
      </c>
      <c r="E14" s="53" t="s">
        <v>43</v>
      </c>
      <c r="F14" s="13">
        <v>10000</v>
      </c>
      <c r="G14" s="33">
        <f>111589/744000</f>
        <v>0.14998521505376344</v>
      </c>
      <c r="H14" s="54">
        <f t="shared" si="0"/>
        <v>9.8500147849462358</v>
      </c>
      <c r="I14" s="40"/>
      <c r="J14" s="40"/>
      <c r="K14" s="40"/>
    </row>
    <row r="15" spans="1:11" x14ac:dyDescent="0.25">
      <c r="A15" s="55">
        <v>4</v>
      </c>
      <c r="B15" s="3" t="s">
        <v>17</v>
      </c>
      <c r="C15" s="13" t="s">
        <v>12</v>
      </c>
      <c r="D15" s="6" t="s">
        <v>110</v>
      </c>
      <c r="E15" s="55" t="s">
        <v>43</v>
      </c>
      <c r="F15" s="6">
        <v>10000</v>
      </c>
      <c r="G15" s="29">
        <f>85124/744000</f>
        <v>0.11441397849462366</v>
      </c>
      <c r="H15" s="56">
        <f t="shared" si="0"/>
        <v>9.885586021505377</v>
      </c>
      <c r="I15" s="40"/>
      <c r="J15" s="40"/>
      <c r="K15" s="40"/>
    </row>
    <row r="16" spans="1:11" x14ac:dyDescent="0.25">
      <c r="A16" s="46">
        <v>5</v>
      </c>
      <c r="B16" s="7" t="s">
        <v>18</v>
      </c>
      <c r="C16" s="12" t="s">
        <v>12</v>
      </c>
      <c r="D16" s="12" t="s">
        <v>125</v>
      </c>
      <c r="E16" s="46" t="s">
        <v>43</v>
      </c>
      <c r="F16" s="12">
        <v>40000</v>
      </c>
      <c r="G16" s="34">
        <f>2474604/744000</f>
        <v>3.3260806451612903</v>
      </c>
      <c r="H16" s="47">
        <f t="shared" si="0"/>
        <v>36.673919354838709</v>
      </c>
      <c r="I16" s="40"/>
      <c r="J16" s="40"/>
      <c r="K16" s="40"/>
    </row>
    <row r="17" spans="1:11" x14ac:dyDescent="0.25">
      <c r="A17" s="51"/>
      <c r="B17" s="10"/>
      <c r="C17" s="11" t="s">
        <v>13</v>
      </c>
      <c r="D17" s="11" t="s">
        <v>125</v>
      </c>
      <c r="E17" s="51" t="s">
        <v>45</v>
      </c>
      <c r="F17" s="11">
        <v>5600</v>
      </c>
      <c r="G17" s="15">
        <f>(17800+1562904+5600+160)/744000</f>
        <v>2.1323440860215053</v>
      </c>
      <c r="H17" s="52">
        <f t="shared" si="0"/>
        <v>3.4676559139784944</v>
      </c>
      <c r="I17" s="40"/>
      <c r="J17" s="40"/>
      <c r="K17" s="40"/>
    </row>
    <row r="18" spans="1:11" x14ac:dyDescent="0.25">
      <c r="A18" s="46">
        <v>6</v>
      </c>
      <c r="B18" s="7" t="s">
        <v>19</v>
      </c>
      <c r="C18" s="12" t="s">
        <v>12</v>
      </c>
      <c r="D18" s="12" t="s">
        <v>112</v>
      </c>
      <c r="E18" s="46" t="s">
        <v>42</v>
      </c>
      <c r="F18" s="12">
        <v>20000</v>
      </c>
      <c r="G18" s="34">
        <f>157860/744000</f>
        <v>0.21217741935483872</v>
      </c>
      <c r="H18" s="50">
        <f>F18/1000-G18</f>
        <v>19.787822580645162</v>
      </c>
      <c r="I18" s="40"/>
      <c r="J18" s="40"/>
      <c r="K18" s="40"/>
    </row>
    <row r="19" spans="1:11" x14ac:dyDescent="0.25">
      <c r="A19" s="48"/>
      <c r="B19" s="8"/>
      <c r="C19" s="9" t="s">
        <v>13</v>
      </c>
      <c r="D19" s="9"/>
      <c r="E19" s="48" t="s">
        <v>42</v>
      </c>
      <c r="F19" s="9">
        <v>20000</v>
      </c>
      <c r="G19" s="49">
        <v>0</v>
      </c>
      <c r="H19" s="50" t="s">
        <v>106</v>
      </c>
      <c r="I19" s="40"/>
      <c r="J19" s="40"/>
      <c r="K19" s="40"/>
    </row>
    <row r="20" spans="1:11" x14ac:dyDescent="0.25">
      <c r="A20" s="51"/>
      <c r="B20" s="10"/>
      <c r="C20" s="11" t="s">
        <v>14</v>
      </c>
      <c r="D20" s="11"/>
      <c r="E20" s="51" t="s">
        <v>43</v>
      </c>
      <c r="F20" s="11">
        <v>10000</v>
      </c>
      <c r="G20" s="15">
        <f>270284/744000</f>
        <v>0.36328494623655916</v>
      </c>
      <c r="H20" s="52">
        <f t="shared" si="0"/>
        <v>9.6367150537634405</v>
      </c>
      <c r="I20" s="40"/>
      <c r="J20" s="40"/>
      <c r="K20" s="40"/>
    </row>
    <row r="21" spans="1:11" x14ac:dyDescent="0.25">
      <c r="A21" s="46">
        <v>7</v>
      </c>
      <c r="B21" s="7" t="s">
        <v>20</v>
      </c>
      <c r="C21" s="12" t="s">
        <v>12</v>
      </c>
      <c r="D21" s="12" t="s">
        <v>111</v>
      </c>
      <c r="E21" s="46" t="s">
        <v>42</v>
      </c>
      <c r="F21" s="12">
        <v>16000</v>
      </c>
      <c r="G21" s="34">
        <f>468630/744000</f>
        <v>0.62987903225806452</v>
      </c>
      <c r="H21" s="50">
        <f t="shared" si="0"/>
        <v>15.370120967741936</v>
      </c>
      <c r="I21" s="40"/>
      <c r="J21" s="40"/>
      <c r="K21" s="40"/>
    </row>
    <row r="22" spans="1:11" x14ac:dyDescent="0.25">
      <c r="A22" s="51"/>
      <c r="B22" s="10"/>
      <c r="C22" s="11" t="s">
        <v>13</v>
      </c>
      <c r="D22" s="11"/>
      <c r="E22" s="51" t="s">
        <v>42</v>
      </c>
      <c r="F22" s="11">
        <v>16000</v>
      </c>
      <c r="G22" s="15">
        <v>0</v>
      </c>
      <c r="H22" s="52" t="s">
        <v>106</v>
      </c>
      <c r="I22" s="40"/>
      <c r="J22" s="40"/>
      <c r="K22" s="40"/>
    </row>
    <row r="23" spans="1:11" x14ac:dyDescent="0.25">
      <c r="A23" s="55">
        <v>8</v>
      </c>
      <c r="B23" s="3" t="s">
        <v>21</v>
      </c>
      <c r="C23" s="13" t="s">
        <v>12</v>
      </c>
      <c r="D23" s="4" t="s">
        <v>113</v>
      </c>
      <c r="E23" s="55" t="s">
        <v>42</v>
      </c>
      <c r="F23" s="4">
        <v>2500</v>
      </c>
      <c r="G23" s="29">
        <f>60600/744000</f>
        <v>8.1451612903225806E-2</v>
      </c>
      <c r="H23" s="56">
        <f t="shared" si="0"/>
        <v>2.4185483870967741</v>
      </c>
      <c r="I23" s="40"/>
      <c r="J23" s="40"/>
      <c r="K23" s="40"/>
    </row>
    <row r="24" spans="1:11" x14ac:dyDescent="0.25">
      <c r="A24" s="46">
        <v>9</v>
      </c>
      <c r="B24" s="7" t="s">
        <v>22</v>
      </c>
      <c r="C24" s="12" t="s">
        <v>12</v>
      </c>
      <c r="D24" s="12" t="s">
        <v>114</v>
      </c>
      <c r="E24" s="46" t="s">
        <v>43</v>
      </c>
      <c r="F24" s="12">
        <v>6300</v>
      </c>
      <c r="G24" s="34">
        <v>0</v>
      </c>
      <c r="H24" s="50" t="s">
        <v>106</v>
      </c>
      <c r="I24" s="40"/>
      <c r="J24" s="40"/>
      <c r="K24" s="40"/>
    </row>
    <row r="25" spans="1:11" x14ac:dyDescent="0.25">
      <c r="A25" s="51"/>
      <c r="B25" s="10"/>
      <c r="C25" s="11" t="s">
        <v>13</v>
      </c>
      <c r="D25" s="11"/>
      <c r="E25" s="51" t="s">
        <v>43</v>
      </c>
      <c r="F25" s="11">
        <v>6300</v>
      </c>
      <c r="G25" s="15">
        <f>(769272+314958)/720000</f>
        <v>1.5058750000000001</v>
      </c>
      <c r="H25" s="52">
        <f t="shared" si="0"/>
        <v>4.7941249999999993</v>
      </c>
      <c r="I25" s="40"/>
      <c r="J25" s="40"/>
      <c r="K25" s="40"/>
    </row>
    <row r="26" spans="1:11" x14ac:dyDescent="0.25">
      <c r="A26" s="46">
        <v>10</v>
      </c>
      <c r="B26" s="7" t="s">
        <v>23</v>
      </c>
      <c r="C26" s="12" t="s">
        <v>12</v>
      </c>
      <c r="D26" s="12" t="s">
        <v>111</v>
      </c>
      <c r="E26" s="46" t="s">
        <v>42</v>
      </c>
      <c r="F26" s="12">
        <v>16000</v>
      </c>
      <c r="G26" s="34">
        <v>0</v>
      </c>
      <c r="H26" s="47" t="s">
        <v>106</v>
      </c>
      <c r="I26" s="40"/>
      <c r="J26" s="40"/>
      <c r="K26" s="40"/>
    </row>
    <row r="27" spans="1:11" x14ac:dyDescent="0.25">
      <c r="A27" s="51"/>
      <c r="B27" s="10"/>
      <c r="C27" s="11" t="s">
        <v>13</v>
      </c>
      <c r="D27" s="11"/>
      <c r="E27" s="51" t="s">
        <v>42</v>
      </c>
      <c r="F27" s="11">
        <v>16000</v>
      </c>
      <c r="G27" s="15">
        <f>2494350/744000</f>
        <v>3.3526209677419354</v>
      </c>
      <c r="H27" s="52">
        <f t="shared" si="0"/>
        <v>12.647379032258065</v>
      </c>
      <c r="I27" s="40"/>
      <c r="J27" s="40"/>
      <c r="K27" s="40"/>
    </row>
    <row r="28" spans="1:11" ht="31.5" x14ac:dyDescent="0.25">
      <c r="A28" s="55">
        <v>11</v>
      </c>
      <c r="B28" s="3" t="s">
        <v>24</v>
      </c>
      <c r="C28" s="13" t="s">
        <v>12</v>
      </c>
      <c r="D28" s="30" t="s">
        <v>115</v>
      </c>
      <c r="E28" s="55" t="s">
        <v>42</v>
      </c>
      <c r="F28" s="13">
        <v>2500</v>
      </c>
      <c r="G28" s="29">
        <f>17763/744000</f>
        <v>2.3875E-2</v>
      </c>
      <c r="H28" s="56">
        <f t="shared" si="0"/>
        <v>2.4761250000000001</v>
      </c>
      <c r="I28" s="40"/>
      <c r="J28" s="40"/>
      <c r="K28" s="40"/>
    </row>
    <row r="29" spans="1:11" x14ac:dyDescent="0.25">
      <c r="A29" s="55">
        <v>12</v>
      </c>
      <c r="B29" s="3" t="s">
        <v>25</v>
      </c>
      <c r="C29" s="13" t="s">
        <v>12</v>
      </c>
      <c r="D29" s="6" t="s">
        <v>116</v>
      </c>
      <c r="E29" s="55" t="s">
        <v>42</v>
      </c>
      <c r="F29" s="6">
        <v>2500</v>
      </c>
      <c r="G29" s="29">
        <f>44928/744000</f>
        <v>6.0387096774193551E-2</v>
      </c>
      <c r="H29" s="56">
        <f t="shared" si="0"/>
        <v>2.4396129032258065</v>
      </c>
      <c r="I29" s="40"/>
      <c r="J29" s="40"/>
      <c r="K29" s="40"/>
    </row>
    <row r="30" spans="1:11" x14ac:dyDescent="0.25">
      <c r="A30" s="46">
        <v>13</v>
      </c>
      <c r="B30" s="7" t="s">
        <v>26</v>
      </c>
      <c r="C30" s="12" t="s">
        <v>12</v>
      </c>
      <c r="D30" s="12" t="s">
        <v>117</v>
      </c>
      <c r="E30" s="46" t="s">
        <v>43</v>
      </c>
      <c r="F30" s="12">
        <v>40000</v>
      </c>
      <c r="G30" s="34">
        <v>0</v>
      </c>
      <c r="H30" s="47" t="s">
        <v>106</v>
      </c>
      <c r="I30" s="40"/>
      <c r="J30" s="40"/>
      <c r="K30" s="40"/>
    </row>
    <row r="31" spans="1:11" x14ac:dyDescent="0.25">
      <c r="A31" s="51"/>
      <c r="B31" s="10"/>
      <c r="C31" s="11" t="s">
        <v>13</v>
      </c>
      <c r="D31" s="11"/>
      <c r="E31" s="51" t="s">
        <v>43</v>
      </c>
      <c r="F31" s="11">
        <v>20000</v>
      </c>
      <c r="G31" s="15">
        <f>6557796/744000</f>
        <v>8.8142419354838708</v>
      </c>
      <c r="H31" s="52">
        <f t="shared" si="0"/>
        <v>11.185758064516129</v>
      </c>
      <c r="I31" s="40"/>
      <c r="J31" s="40"/>
      <c r="K31" s="40"/>
    </row>
    <row r="32" spans="1:11" ht="31.5" x14ac:dyDescent="0.25">
      <c r="A32" s="46">
        <v>14</v>
      </c>
      <c r="B32" s="7" t="s">
        <v>27</v>
      </c>
      <c r="C32" s="12" t="s">
        <v>12</v>
      </c>
      <c r="D32" s="31" t="s">
        <v>118</v>
      </c>
      <c r="E32" s="46" t="s">
        <v>42</v>
      </c>
      <c r="F32" s="12">
        <v>10000</v>
      </c>
      <c r="G32" s="34">
        <f>1328376/744000</f>
        <v>1.7854516129032258</v>
      </c>
      <c r="H32" s="34">
        <f>F32/1000-G32</f>
        <v>8.2145483870967748</v>
      </c>
      <c r="I32" s="40"/>
      <c r="J32" s="40"/>
      <c r="K32" s="40"/>
    </row>
    <row r="33" spans="1:11" x14ac:dyDescent="0.25">
      <c r="A33" s="51"/>
      <c r="B33" s="10"/>
      <c r="C33" s="11" t="s">
        <v>13</v>
      </c>
      <c r="D33" s="11"/>
      <c r="E33" s="51" t="s">
        <v>42</v>
      </c>
      <c r="F33" s="11">
        <v>10000</v>
      </c>
      <c r="G33" s="15">
        <v>0</v>
      </c>
      <c r="H33" s="52" t="s">
        <v>106</v>
      </c>
      <c r="I33" s="40"/>
      <c r="J33" s="40"/>
      <c r="K33" s="40"/>
    </row>
    <row r="34" spans="1:11" x14ac:dyDescent="0.25">
      <c r="A34" s="55">
        <v>15</v>
      </c>
      <c r="B34" s="3" t="s">
        <v>28</v>
      </c>
      <c r="C34" s="13" t="s">
        <v>12</v>
      </c>
      <c r="D34" s="4" t="s">
        <v>119</v>
      </c>
      <c r="E34" s="55" t="s">
        <v>44</v>
      </c>
      <c r="F34" s="4">
        <v>6300</v>
      </c>
      <c r="G34" s="29">
        <f>82416/744000</f>
        <v>0.11077419354838709</v>
      </c>
      <c r="H34" s="56">
        <f t="shared" si="0"/>
        <v>6.1892258064516126</v>
      </c>
      <c r="I34" s="40"/>
      <c r="J34" s="40"/>
      <c r="K34" s="40"/>
    </row>
    <row r="35" spans="1:11" ht="47.25" x14ac:dyDescent="0.25">
      <c r="A35" s="46">
        <v>16</v>
      </c>
      <c r="B35" s="7" t="s">
        <v>29</v>
      </c>
      <c r="C35" s="12" t="s">
        <v>12</v>
      </c>
      <c r="D35" s="31" t="s">
        <v>127</v>
      </c>
      <c r="E35" s="46" t="s">
        <v>42</v>
      </c>
      <c r="F35" s="12">
        <v>6300</v>
      </c>
      <c r="G35" s="34">
        <v>0</v>
      </c>
      <c r="H35" s="47" t="s">
        <v>106</v>
      </c>
      <c r="I35" s="40"/>
      <c r="J35" s="40"/>
      <c r="K35" s="40"/>
    </row>
    <row r="36" spans="1:11" x14ac:dyDescent="0.25">
      <c r="A36" s="51"/>
      <c r="B36" s="10"/>
      <c r="C36" s="11" t="s">
        <v>13</v>
      </c>
      <c r="D36" s="11"/>
      <c r="E36" s="57" t="s">
        <v>47</v>
      </c>
      <c r="F36" s="11">
        <v>10000</v>
      </c>
      <c r="G36" s="15">
        <v>0</v>
      </c>
      <c r="H36" s="52" t="s">
        <v>106</v>
      </c>
      <c r="I36" s="40"/>
      <c r="J36" s="40"/>
      <c r="K36" s="40"/>
    </row>
    <row r="37" spans="1:11" x14ac:dyDescent="0.25">
      <c r="A37" s="46">
        <v>17</v>
      </c>
      <c r="B37" s="7" t="s">
        <v>30</v>
      </c>
      <c r="C37" s="12" t="s">
        <v>12</v>
      </c>
      <c r="D37" s="12" t="s">
        <v>126</v>
      </c>
      <c r="E37" s="46" t="s">
        <v>45</v>
      </c>
      <c r="F37" s="12">
        <v>5600</v>
      </c>
      <c r="G37" s="34">
        <f>269032/744000</f>
        <v>0.36160215053763439</v>
      </c>
      <c r="H37" s="47">
        <f t="shared" si="0"/>
        <v>5.2383978494623653</v>
      </c>
      <c r="I37" s="40"/>
      <c r="J37" s="40"/>
      <c r="K37" s="40"/>
    </row>
    <row r="38" spans="1:11" x14ac:dyDescent="0.25">
      <c r="A38" s="51"/>
      <c r="B38" s="10"/>
      <c r="C38" s="11" t="s">
        <v>13</v>
      </c>
      <c r="D38" s="11"/>
      <c r="E38" s="51" t="s">
        <v>45</v>
      </c>
      <c r="F38" s="11">
        <v>5600</v>
      </c>
      <c r="G38" s="15">
        <v>0</v>
      </c>
      <c r="H38" s="52" t="s">
        <v>106</v>
      </c>
      <c r="I38" s="40"/>
      <c r="J38" s="40"/>
      <c r="K38" s="40"/>
    </row>
    <row r="39" spans="1:11" x14ac:dyDescent="0.25">
      <c r="A39" s="55">
        <v>18</v>
      </c>
      <c r="B39" s="3" t="s">
        <v>31</v>
      </c>
      <c r="C39" s="13" t="s">
        <v>12</v>
      </c>
      <c r="D39" s="4" t="s">
        <v>126</v>
      </c>
      <c r="E39" s="55" t="s">
        <v>45</v>
      </c>
      <c r="F39" s="4">
        <v>560</v>
      </c>
      <c r="G39" s="29">
        <f>16075/744000</f>
        <v>2.1606182795698925E-2</v>
      </c>
      <c r="H39" s="56">
        <f t="shared" si="0"/>
        <v>0.53839381720430113</v>
      </c>
      <c r="I39" s="40"/>
      <c r="J39" s="40"/>
      <c r="K39" s="40"/>
    </row>
    <row r="40" spans="1:11" x14ac:dyDescent="0.25">
      <c r="A40" s="46">
        <v>19</v>
      </c>
      <c r="B40" s="7" t="s">
        <v>32</v>
      </c>
      <c r="C40" s="12" t="s">
        <v>12</v>
      </c>
      <c r="D40" s="12" t="s">
        <v>125</v>
      </c>
      <c r="E40" s="46" t="s">
        <v>45</v>
      </c>
      <c r="F40" s="12">
        <v>2500</v>
      </c>
      <c r="G40" s="34">
        <v>0</v>
      </c>
      <c r="H40" s="47" t="s">
        <v>106</v>
      </c>
      <c r="I40" s="40"/>
      <c r="J40" s="40"/>
      <c r="K40" s="40"/>
    </row>
    <row r="41" spans="1:11" x14ac:dyDescent="0.25">
      <c r="A41" s="51"/>
      <c r="B41" s="10"/>
      <c r="C41" s="11" t="s">
        <v>13</v>
      </c>
      <c r="D41" s="11" t="s">
        <v>125</v>
      </c>
      <c r="E41" s="51" t="s">
        <v>45</v>
      </c>
      <c r="F41" s="11">
        <v>2500</v>
      </c>
      <c r="G41" s="15">
        <f>4093/744000</f>
        <v>5.501344086021505E-3</v>
      </c>
      <c r="H41" s="52">
        <f t="shared" si="0"/>
        <v>2.4944986559139783</v>
      </c>
      <c r="I41" s="40"/>
      <c r="J41" s="40"/>
      <c r="K41" s="40"/>
    </row>
    <row r="42" spans="1:11" x14ac:dyDescent="0.25">
      <c r="A42" s="55">
        <v>20</v>
      </c>
      <c r="B42" s="3" t="s">
        <v>33</v>
      </c>
      <c r="C42" s="13" t="s">
        <v>12</v>
      </c>
      <c r="D42" s="13" t="s">
        <v>110</v>
      </c>
      <c r="E42" s="55" t="s">
        <v>45</v>
      </c>
      <c r="F42" s="13">
        <v>1600</v>
      </c>
      <c r="G42" s="29">
        <f>62409/744000</f>
        <v>8.3883064516129036E-2</v>
      </c>
      <c r="H42" s="56">
        <f t="shared" si="0"/>
        <v>1.5161169354838711</v>
      </c>
      <c r="I42" s="40"/>
      <c r="J42" s="40"/>
      <c r="K42" s="40"/>
    </row>
    <row r="43" spans="1:11" x14ac:dyDescent="0.25">
      <c r="A43" s="55">
        <v>21</v>
      </c>
      <c r="B43" s="3" t="s">
        <v>34</v>
      </c>
      <c r="C43" s="13" t="s">
        <v>12</v>
      </c>
      <c r="D43" s="13" t="s">
        <v>120</v>
      </c>
      <c r="E43" s="55" t="s">
        <v>45</v>
      </c>
      <c r="F43" s="13">
        <v>6300</v>
      </c>
      <c r="G43" s="29">
        <f>(58315+62626)/744000</f>
        <v>0.16255510752688171</v>
      </c>
      <c r="H43" s="56">
        <f t="shared" si="0"/>
        <v>6.137444892473118</v>
      </c>
      <c r="I43" s="40"/>
      <c r="J43" s="40"/>
      <c r="K43" s="40"/>
    </row>
    <row r="44" spans="1:11" ht="31.5" x14ac:dyDescent="0.25">
      <c r="A44" s="46">
        <v>22</v>
      </c>
      <c r="B44" s="7" t="s">
        <v>35</v>
      </c>
      <c r="C44" s="12" t="s">
        <v>12</v>
      </c>
      <c r="D44" s="31" t="s">
        <v>121</v>
      </c>
      <c r="E44" s="46" t="s">
        <v>45</v>
      </c>
      <c r="F44" s="12">
        <v>4000</v>
      </c>
      <c r="G44" s="34">
        <f>135828/744000</f>
        <v>0.18256451612903227</v>
      </c>
      <c r="H44" s="47">
        <f t="shared" si="0"/>
        <v>3.8174354838709679</v>
      </c>
      <c r="I44" s="40"/>
      <c r="J44" s="40"/>
      <c r="K44" s="40"/>
    </row>
    <row r="45" spans="1:11" x14ac:dyDescent="0.25">
      <c r="A45" s="51"/>
      <c r="B45" s="10"/>
      <c r="C45" s="11" t="s">
        <v>13</v>
      </c>
      <c r="D45" s="11"/>
      <c r="E45" s="51" t="s">
        <v>45</v>
      </c>
      <c r="F45" s="11">
        <v>4000</v>
      </c>
      <c r="G45" s="15">
        <v>0</v>
      </c>
      <c r="H45" s="52" t="s">
        <v>106</v>
      </c>
      <c r="I45" s="40"/>
      <c r="J45" s="40"/>
      <c r="K45" s="40"/>
    </row>
    <row r="46" spans="1:11" x14ac:dyDescent="0.25">
      <c r="A46" s="46">
        <v>23</v>
      </c>
      <c r="B46" s="7" t="s">
        <v>36</v>
      </c>
      <c r="C46" s="12" t="s">
        <v>12</v>
      </c>
      <c r="D46" s="12" t="s">
        <v>122</v>
      </c>
      <c r="E46" s="46" t="s">
        <v>45</v>
      </c>
      <c r="F46" s="12">
        <v>4000</v>
      </c>
      <c r="G46" s="34">
        <v>0</v>
      </c>
      <c r="H46" s="52" t="s">
        <v>106</v>
      </c>
      <c r="I46" s="40"/>
      <c r="J46" s="40"/>
      <c r="K46" s="40"/>
    </row>
    <row r="47" spans="1:11" x14ac:dyDescent="0.25">
      <c r="A47" s="51"/>
      <c r="B47" s="10"/>
      <c r="C47" s="11" t="s">
        <v>13</v>
      </c>
      <c r="D47" s="11"/>
      <c r="E47" s="51" t="s">
        <v>45</v>
      </c>
      <c r="F47" s="11">
        <v>4000</v>
      </c>
      <c r="G47" s="15">
        <f>69321/744000</f>
        <v>9.3173387096774196E-2</v>
      </c>
      <c r="H47" s="15">
        <f>F47/1000-G47</f>
        <v>3.9068266129032256</v>
      </c>
      <c r="I47" s="40"/>
      <c r="J47" s="40"/>
      <c r="K47" s="40"/>
    </row>
    <row r="48" spans="1:11" x14ac:dyDescent="0.25">
      <c r="A48" s="55">
        <v>24</v>
      </c>
      <c r="B48" s="3" t="s">
        <v>37</v>
      </c>
      <c r="C48" s="13" t="s">
        <v>12</v>
      </c>
      <c r="D48" s="13" t="s">
        <v>123</v>
      </c>
      <c r="E48" s="55" t="s">
        <v>46</v>
      </c>
      <c r="F48" s="13"/>
      <c r="G48" s="29">
        <v>0</v>
      </c>
      <c r="H48" s="56" t="s">
        <v>107</v>
      </c>
      <c r="I48" s="40"/>
      <c r="J48" s="40"/>
      <c r="K48" s="40"/>
    </row>
    <row r="49" spans="1:11" x14ac:dyDescent="0.25">
      <c r="A49" s="55">
        <v>25</v>
      </c>
      <c r="B49" s="3" t="s">
        <v>38</v>
      </c>
      <c r="C49" s="13" t="s">
        <v>12</v>
      </c>
      <c r="D49" s="13" t="s">
        <v>124</v>
      </c>
      <c r="E49" s="55" t="s">
        <v>45</v>
      </c>
      <c r="F49" s="13">
        <v>1000</v>
      </c>
      <c r="G49" s="29">
        <f>45254/744000</f>
        <v>6.0825268817204299E-2</v>
      </c>
      <c r="H49" s="56">
        <f t="shared" si="0"/>
        <v>0.93917473118279571</v>
      </c>
      <c r="I49" s="40"/>
      <c r="J49" s="40"/>
      <c r="K49" s="40"/>
    </row>
    <row r="50" spans="1:11" x14ac:dyDescent="0.25">
      <c r="A50" s="55">
        <v>26</v>
      </c>
      <c r="B50" s="3" t="s">
        <v>39</v>
      </c>
      <c r="C50" s="13" t="s">
        <v>12</v>
      </c>
      <c r="D50" s="13" t="s">
        <v>125</v>
      </c>
      <c r="E50" s="55" t="s">
        <v>41</v>
      </c>
      <c r="F50" s="13">
        <v>2500</v>
      </c>
      <c r="G50" s="29">
        <v>0</v>
      </c>
      <c r="H50" s="56" t="s">
        <v>106</v>
      </c>
      <c r="I50" s="40"/>
      <c r="J50" s="40"/>
      <c r="K50" s="40"/>
    </row>
    <row r="51" spans="1:11" x14ac:dyDescent="0.25">
      <c r="A51" s="41"/>
      <c r="B51" s="40"/>
      <c r="C51" s="40"/>
      <c r="D51" s="40"/>
      <c r="E51" s="41"/>
      <c r="F51" s="40"/>
      <c r="I51" s="40"/>
      <c r="J51" s="40"/>
      <c r="K51" s="40"/>
    </row>
    <row r="52" spans="1:11" x14ac:dyDescent="0.25">
      <c r="A52" s="71" t="s">
        <v>48</v>
      </c>
      <c r="B52" s="71"/>
      <c r="C52" s="71"/>
      <c r="D52" s="71"/>
      <c r="E52" s="71"/>
      <c r="F52" s="71"/>
      <c r="G52" s="71"/>
      <c r="H52" s="71"/>
      <c r="I52" s="40"/>
      <c r="J52" s="40"/>
      <c r="K52" s="40"/>
    </row>
    <row r="53" spans="1:11" x14ac:dyDescent="0.25">
      <c r="A53" s="41"/>
      <c r="B53" s="40"/>
      <c r="C53" s="40"/>
      <c r="D53" s="40"/>
      <c r="E53" s="41"/>
      <c r="F53" s="40"/>
      <c r="I53" s="40"/>
      <c r="J53" s="40"/>
      <c r="K53" s="40"/>
    </row>
    <row r="54" spans="1:11" ht="63" x14ac:dyDescent="0.25">
      <c r="A54" s="32" t="s">
        <v>4</v>
      </c>
      <c r="B54" s="32" t="s">
        <v>49</v>
      </c>
      <c r="C54" s="32" t="s">
        <v>50</v>
      </c>
      <c r="D54" s="32" t="s">
        <v>51</v>
      </c>
      <c r="E54" s="32" t="s">
        <v>8</v>
      </c>
      <c r="F54" s="32" t="s">
        <v>52</v>
      </c>
      <c r="G54" s="44" t="s">
        <v>129</v>
      </c>
      <c r="H54" s="44" t="s">
        <v>10</v>
      </c>
      <c r="I54" s="40"/>
      <c r="J54" s="40"/>
      <c r="K54" s="40"/>
    </row>
    <row r="55" spans="1:11" x14ac:dyDescent="0.25">
      <c r="A55" s="55"/>
      <c r="B55" s="35" t="s">
        <v>53</v>
      </c>
      <c r="C55" s="3"/>
      <c r="D55" s="13"/>
      <c r="E55" s="35"/>
      <c r="F55" s="13"/>
      <c r="G55" s="29"/>
      <c r="H55" s="56"/>
      <c r="I55" s="40"/>
      <c r="J55" s="40"/>
      <c r="K55" s="40"/>
    </row>
    <row r="56" spans="1:11" x14ac:dyDescent="0.25">
      <c r="A56" s="46">
        <v>1</v>
      </c>
      <c r="B56" s="7" t="s">
        <v>54</v>
      </c>
      <c r="C56" s="16">
        <v>3.3</v>
      </c>
      <c r="D56" s="24">
        <v>120</v>
      </c>
      <c r="E56" s="12">
        <v>110</v>
      </c>
      <c r="F56" s="58">
        <f>1.73*115*330/1000</f>
        <v>65.653499999999994</v>
      </c>
      <c r="G56" s="34">
        <f>1058/744000</f>
        <v>1.4220430107526882E-3</v>
      </c>
      <c r="H56" s="58">
        <f>F56-G56</f>
        <v>65.652077956989245</v>
      </c>
      <c r="I56" s="40"/>
      <c r="J56" s="40"/>
      <c r="K56" s="40"/>
    </row>
    <row r="57" spans="1:11" x14ac:dyDescent="0.25">
      <c r="A57" s="48">
        <v>2</v>
      </c>
      <c r="B57" s="8" t="s">
        <v>55</v>
      </c>
      <c r="C57" s="17">
        <v>217.4</v>
      </c>
      <c r="D57" s="25">
        <v>150</v>
      </c>
      <c r="E57" s="9">
        <v>110</v>
      </c>
      <c r="F57" s="59">
        <f>1.73*115*445/1000</f>
        <v>88.532749999999993</v>
      </c>
      <c r="G57" s="49">
        <f>3963991/744000</f>
        <v>5.3279448924731181</v>
      </c>
      <c r="H57" s="59">
        <f t="shared" ref="H57:H108" si="1">F57-G57</f>
        <v>83.20480510752688</v>
      </c>
      <c r="I57" s="40"/>
      <c r="J57" s="40"/>
      <c r="K57" s="40"/>
    </row>
    <row r="58" spans="1:11" x14ac:dyDescent="0.25">
      <c r="A58" s="48">
        <v>3</v>
      </c>
      <c r="B58" s="8" t="s">
        <v>56</v>
      </c>
      <c r="C58" s="17">
        <v>217.4</v>
      </c>
      <c r="D58" s="25">
        <v>150</v>
      </c>
      <c r="E58" s="9">
        <v>110</v>
      </c>
      <c r="F58" s="59">
        <f>1.73*115*445/1000</f>
        <v>88.532749999999993</v>
      </c>
      <c r="G58" s="49">
        <f>911997/744000</f>
        <v>1.2258024193548387</v>
      </c>
      <c r="H58" s="59">
        <f t="shared" si="1"/>
        <v>87.306947580645158</v>
      </c>
      <c r="I58" s="40"/>
      <c r="J58" s="40"/>
      <c r="K58" s="40"/>
    </row>
    <row r="59" spans="1:11" x14ac:dyDescent="0.25">
      <c r="A59" s="48">
        <v>4</v>
      </c>
      <c r="B59" s="8" t="s">
        <v>57</v>
      </c>
      <c r="C59" s="18">
        <v>17.3</v>
      </c>
      <c r="D59" s="25" t="s">
        <v>109</v>
      </c>
      <c r="E59" s="9">
        <v>110</v>
      </c>
      <c r="F59" s="59">
        <f>1.73*115*445/1000</f>
        <v>88.532749999999993</v>
      </c>
      <c r="G59" s="49">
        <f>6636364/744000</f>
        <v>8.9198440860215058</v>
      </c>
      <c r="H59" s="59">
        <f t="shared" si="1"/>
        <v>79.612905913978494</v>
      </c>
      <c r="I59" s="40"/>
      <c r="J59" s="40"/>
      <c r="K59" s="40"/>
    </row>
    <row r="60" spans="1:11" x14ac:dyDescent="0.25">
      <c r="A60" s="48">
        <v>5</v>
      </c>
      <c r="B60" s="8" t="s">
        <v>58</v>
      </c>
      <c r="C60" s="17">
        <v>17.3</v>
      </c>
      <c r="D60" s="25" t="s">
        <v>109</v>
      </c>
      <c r="E60" s="9">
        <v>110</v>
      </c>
      <c r="F60" s="59">
        <f>1.73*115*445/1000</f>
        <v>88.532749999999993</v>
      </c>
      <c r="G60" s="49">
        <f>2540501/744000</f>
        <v>3.4146518817204301</v>
      </c>
      <c r="H60" s="59">
        <f t="shared" si="1"/>
        <v>85.118098118279562</v>
      </c>
      <c r="I60" s="40"/>
      <c r="J60" s="40"/>
      <c r="K60" s="40"/>
    </row>
    <row r="61" spans="1:11" x14ac:dyDescent="0.25">
      <c r="A61" s="48">
        <v>6</v>
      </c>
      <c r="B61" s="8" t="s">
        <v>59</v>
      </c>
      <c r="C61" s="17">
        <v>47.1</v>
      </c>
      <c r="D61" s="25">
        <v>120</v>
      </c>
      <c r="E61" s="9">
        <v>110</v>
      </c>
      <c r="F61" s="59">
        <f>1.73*115*445/1000</f>
        <v>88.532749999999993</v>
      </c>
      <c r="G61" s="49">
        <f>632102/744000</f>
        <v>0.84959946236559136</v>
      </c>
      <c r="H61" s="59">
        <f t="shared" si="1"/>
        <v>87.683150537634404</v>
      </c>
      <c r="I61" s="40"/>
      <c r="J61" s="40"/>
      <c r="K61" s="40"/>
    </row>
    <row r="62" spans="1:11" x14ac:dyDescent="0.25">
      <c r="A62" s="48">
        <v>7</v>
      </c>
      <c r="B62" s="8" t="s">
        <v>60</v>
      </c>
      <c r="C62" s="17">
        <v>36.9</v>
      </c>
      <c r="D62" s="25">
        <v>120</v>
      </c>
      <c r="E62" s="9">
        <v>110</v>
      </c>
      <c r="F62" s="59">
        <f>1.73*115*380/1000</f>
        <v>75.600999999999999</v>
      </c>
      <c r="G62" s="49">
        <f>2666644/744000</f>
        <v>3.584198924731183</v>
      </c>
      <c r="H62" s="59">
        <f t="shared" si="1"/>
        <v>72.016801075268816</v>
      </c>
      <c r="I62" s="40"/>
      <c r="J62" s="40"/>
      <c r="K62" s="40"/>
    </row>
    <row r="63" spans="1:11" x14ac:dyDescent="0.25">
      <c r="A63" s="48">
        <v>8</v>
      </c>
      <c r="B63" s="8" t="s">
        <v>61</v>
      </c>
      <c r="C63" s="18">
        <v>39.32</v>
      </c>
      <c r="D63" s="25">
        <v>185</v>
      </c>
      <c r="E63" s="9">
        <v>110</v>
      </c>
      <c r="F63" s="59">
        <f>1.73*115*510/1000</f>
        <v>101.4645</v>
      </c>
      <c r="G63" s="49">
        <f>8800463/744000</f>
        <v>11.828579301075269</v>
      </c>
      <c r="H63" s="59">
        <f t="shared" si="1"/>
        <v>89.635920698924735</v>
      </c>
      <c r="I63" s="40"/>
      <c r="J63" s="40"/>
      <c r="K63" s="40"/>
    </row>
    <row r="64" spans="1:11" x14ac:dyDescent="0.25">
      <c r="A64" s="48">
        <v>9</v>
      </c>
      <c r="B64" s="8" t="s">
        <v>105</v>
      </c>
      <c r="C64" s="17">
        <v>172.4</v>
      </c>
      <c r="D64" s="25">
        <v>185</v>
      </c>
      <c r="E64" s="9">
        <v>110</v>
      </c>
      <c r="F64" s="59">
        <f>1.73*115*510/1000</f>
        <v>101.4645</v>
      </c>
      <c r="G64" s="49">
        <f>5734838/744000</f>
        <v>7.7081155913978492</v>
      </c>
      <c r="H64" s="59">
        <f t="shared" si="1"/>
        <v>93.756384408602145</v>
      </c>
      <c r="I64" s="40"/>
      <c r="J64" s="40"/>
      <c r="K64" s="40"/>
    </row>
    <row r="65" spans="1:11" x14ac:dyDescent="0.25">
      <c r="A65" s="48">
        <v>10</v>
      </c>
      <c r="B65" s="8" t="s">
        <v>62</v>
      </c>
      <c r="C65" s="17">
        <v>3.35</v>
      </c>
      <c r="D65" s="25">
        <v>120</v>
      </c>
      <c r="E65" s="9">
        <v>110</v>
      </c>
      <c r="F65" s="59">
        <f>1.73*115*380/1000</f>
        <v>75.600999999999999</v>
      </c>
      <c r="G65" s="49">
        <f>6859509/744000</f>
        <v>9.219770161290322</v>
      </c>
      <c r="H65" s="62" t="s">
        <v>106</v>
      </c>
      <c r="I65" s="40"/>
      <c r="J65" s="40"/>
      <c r="K65" s="40"/>
    </row>
    <row r="66" spans="1:11" x14ac:dyDescent="0.25">
      <c r="A66" s="51">
        <v>11</v>
      </c>
      <c r="B66" s="10" t="s">
        <v>63</v>
      </c>
      <c r="C66" s="19">
        <v>19</v>
      </c>
      <c r="D66" s="26">
        <v>35</v>
      </c>
      <c r="E66" s="11">
        <v>35</v>
      </c>
      <c r="F66" s="60">
        <f>1.73*37*175/1000</f>
        <v>11.201750000000001</v>
      </c>
      <c r="G66" s="15">
        <f>81151/744000</f>
        <v>0.1090739247311828</v>
      </c>
      <c r="H66" s="60">
        <f t="shared" si="1"/>
        <v>11.092676075268818</v>
      </c>
      <c r="I66" s="40"/>
      <c r="J66" s="40"/>
      <c r="K66" s="40"/>
    </row>
    <row r="67" spans="1:11" x14ac:dyDescent="0.25">
      <c r="A67" s="55"/>
      <c r="B67" s="35" t="s">
        <v>64</v>
      </c>
      <c r="C67" s="20"/>
      <c r="D67" s="27"/>
      <c r="E67" s="35"/>
      <c r="F67" s="61"/>
      <c r="G67" s="29"/>
      <c r="H67" s="61"/>
      <c r="I67" s="40"/>
      <c r="J67" s="40"/>
      <c r="K67" s="40"/>
    </row>
    <row r="68" spans="1:11" x14ac:dyDescent="0.25">
      <c r="A68" s="46">
        <v>12</v>
      </c>
      <c r="B68" s="7" t="s">
        <v>65</v>
      </c>
      <c r="C68" s="21">
        <v>89.5</v>
      </c>
      <c r="D68" s="24">
        <v>120</v>
      </c>
      <c r="E68" s="12">
        <v>110</v>
      </c>
      <c r="F68" s="58">
        <f>1.73*115*380/1000</f>
        <v>75.600999999999999</v>
      </c>
      <c r="G68" s="34">
        <f>108288/744000</f>
        <v>0.1455483870967742</v>
      </c>
      <c r="H68" s="62">
        <f t="shared" si="1"/>
        <v>75.455451612903218</v>
      </c>
      <c r="I68" s="40"/>
      <c r="J68" s="40"/>
      <c r="K68" s="40"/>
    </row>
    <row r="69" spans="1:11" x14ac:dyDescent="0.25">
      <c r="A69" s="48">
        <v>13</v>
      </c>
      <c r="B69" s="8" t="s">
        <v>66</v>
      </c>
      <c r="C69" s="17">
        <v>118.61</v>
      </c>
      <c r="D69" s="25">
        <v>120</v>
      </c>
      <c r="E69" s="9">
        <v>110</v>
      </c>
      <c r="F69" s="59">
        <f>1.73*115*380/1000</f>
        <v>75.600999999999999</v>
      </c>
      <c r="G69" s="49">
        <v>0</v>
      </c>
      <c r="H69" s="62" t="s">
        <v>106</v>
      </c>
      <c r="I69" s="40"/>
      <c r="J69" s="40"/>
      <c r="K69" s="40"/>
    </row>
    <row r="70" spans="1:11" x14ac:dyDescent="0.25">
      <c r="A70" s="51">
        <v>14</v>
      </c>
      <c r="B70" s="10" t="s">
        <v>67</v>
      </c>
      <c r="C70" s="19">
        <v>90.5</v>
      </c>
      <c r="D70" s="26">
        <v>120</v>
      </c>
      <c r="E70" s="11">
        <v>110</v>
      </c>
      <c r="F70" s="60">
        <f>1.73*115*380/1000</f>
        <v>75.600999999999999</v>
      </c>
      <c r="G70" s="15">
        <f>1220553/744000</f>
        <v>1.6405282258064515</v>
      </c>
      <c r="H70" s="60">
        <f t="shared" si="1"/>
        <v>73.96047177419355</v>
      </c>
      <c r="I70" s="40"/>
      <c r="J70" s="40"/>
      <c r="K70" s="40"/>
    </row>
    <row r="71" spans="1:11" x14ac:dyDescent="0.25">
      <c r="A71" s="55"/>
      <c r="B71" s="35" t="s">
        <v>68</v>
      </c>
      <c r="C71" s="22"/>
      <c r="D71" s="27"/>
      <c r="E71" s="35"/>
      <c r="F71" s="61"/>
      <c r="G71" s="29"/>
      <c r="H71" s="61"/>
      <c r="I71" s="40"/>
      <c r="J71" s="40"/>
      <c r="K71" s="40"/>
    </row>
    <row r="72" spans="1:11" x14ac:dyDescent="0.25">
      <c r="A72" s="46">
        <v>15</v>
      </c>
      <c r="B72" s="7" t="s">
        <v>69</v>
      </c>
      <c r="C72" s="16">
        <v>51</v>
      </c>
      <c r="D72" s="24">
        <v>185</v>
      </c>
      <c r="E72" s="12">
        <v>110</v>
      </c>
      <c r="F72" s="58">
        <f>1.73*115*510/1000</f>
        <v>101.4645</v>
      </c>
      <c r="G72" s="34">
        <f>5373403/744000</f>
        <v>7.2223158602150539</v>
      </c>
      <c r="H72" s="58">
        <f t="shared" si="1"/>
        <v>94.242184139784953</v>
      </c>
      <c r="I72" s="40"/>
      <c r="J72" s="40"/>
      <c r="K72" s="40"/>
    </row>
    <row r="73" spans="1:11" x14ac:dyDescent="0.25">
      <c r="A73" s="51">
        <v>16</v>
      </c>
      <c r="B73" s="10" t="s">
        <v>70</v>
      </c>
      <c r="C73" s="23">
        <v>2.2599999999999998</v>
      </c>
      <c r="D73" s="26">
        <v>70</v>
      </c>
      <c r="E73" s="11">
        <v>35</v>
      </c>
      <c r="F73" s="60">
        <f>1.73*37*265/1000</f>
        <v>16.96265</v>
      </c>
      <c r="G73" s="15">
        <f>2132764/744000</f>
        <v>2.8666182795698925</v>
      </c>
      <c r="H73" s="60">
        <f t="shared" si="1"/>
        <v>14.096031720430108</v>
      </c>
      <c r="I73" s="40"/>
      <c r="J73" s="40"/>
      <c r="K73" s="40"/>
    </row>
    <row r="74" spans="1:11" x14ac:dyDescent="0.25">
      <c r="A74" s="55"/>
      <c r="B74" s="35" t="s">
        <v>71</v>
      </c>
      <c r="C74" s="20"/>
      <c r="D74" s="27"/>
      <c r="E74" s="35"/>
      <c r="F74" s="61"/>
      <c r="G74" s="29"/>
      <c r="H74" s="61"/>
      <c r="I74" s="40"/>
      <c r="J74" s="40"/>
      <c r="K74" s="40"/>
    </row>
    <row r="75" spans="1:11" x14ac:dyDescent="0.25">
      <c r="A75" s="46">
        <v>17</v>
      </c>
      <c r="B75" s="7" t="s">
        <v>72</v>
      </c>
      <c r="C75" s="16">
        <v>30</v>
      </c>
      <c r="D75" s="24">
        <v>95</v>
      </c>
      <c r="E75" s="12">
        <v>35</v>
      </c>
      <c r="F75" s="58">
        <f>1.73*37*330/1000</f>
        <v>21.123300000000004</v>
      </c>
      <c r="G75" s="34">
        <f>51842/744000</f>
        <v>6.9680107526881724E-2</v>
      </c>
      <c r="H75" s="58">
        <f t="shared" si="1"/>
        <v>21.053619892473122</v>
      </c>
      <c r="I75" s="40"/>
      <c r="J75" s="40"/>
      <c r="K75" s="40"/>
    </row>
    <row r="76" spans="1:11" x14ac:dyDescent="0.25">
      <c r="A76" s="48">
        <v>18</v>
      </c>
      <c r="B76" s="8" t="s">
        <v>73</v>
      </c>
      <c r="C76" s="17">
        <v>53.3</v>
      </c>
      <c r="D76" s="25">
        <v>70</v>
      </c>
      <c r="E76" s="9">
        <v>35</v>
      </c>
      <c r="F76" s="59">
        <f>1.73*37*265/1000</f>
        <v>16.96265</v>
      </c>
      <c r="G76" s="49">
        <f>1214125/744000</f>
        <v>1.631888440860215</v>
      </c>
      <c r="H76" s="59">
        <f t="shared" si="1"/>
        <v>15.330761559139784</v>
      </c>
      <c r="I76" s="40"/>
      <c r="J76" s="40"/>
      <c r="K76" s="40"/>
    </row>
    <row r="77" spans="1:11" x14ac:dyDescent="0.25">
      <c r="A77" s="48">
        <v>19</v>
      </c>
      <c r="B77" s="8" t="s">
        <v>74</v>
      </c>
      <c r="C77" s="18">
        <v>30.9</v>
      </c>
      <c r="D77" s="25">
        <v>70</v>
      </c>
      <c r="E77" s="9">
        <v>35</v>
      </c>
      <c r="F77" s="59">
        <f>1.73*37*265/1000</f>
        <v>16.96265</v>
      </c>
      <c r="G77" s="49">
        <v>0</v>
      </c>
      <c r="H77" s="62" t="s">
        <v>106</v>
      </c>
      <c r="I77" s="40"/>
      <c r="J77" s="40"/>
      <c r="K77" s="40"/>
    </row>
    <row r="78" spans="1:11" x14ac:dyDescent="0.25">
      <c r="A78" s="48">
        <v>20</v>
      </c>
      <c r="B78" s="8" t="s">
        <v>75</v>
      </c>
      <c r="C78" s="17">
        <v>33.14</v>
      </c>
      <c r="D78" s="25">
        <v>70</v>
      </c>
      <c r="E78" s="9">
        <v>35</v>
      </c>
      <c r="F78" s="59">
        <f>1.73*37*265/1000</f>
        <v>16.96265</v>
      </c>
      <c r="G78" s="49">
        <v>0</v>
      </c>
      <c r="H78" s="62" t="s">
        <v>106</v>
      </c>
      <c r="I78" s="40"/>
      <c r="J78" s="40"/>
      <c r="K78" s="40"/>
    </row>
    <row r="79" spans="1:11" x14ac:dyDescent="0.25">
      <c r="A79" s="51">
        <v>21</v>
      </c>
      <c r="B79" s="10" t="s">
        <v>76</v>
      </c>
      <c r="C79" s="23">
        <v>44.5</v>
      </c>
      <c r="D79" s="26">
        <v>95</v>
      </c>
      <c r="E79" s="11">
        <v>35</v>
      </c>
      <c r="F79" s="60">
        <f>1.73*37*330/1000</f>
        <v>21.123300000000004</v>
      </c>
      <c r="G79" s="15">
        <f>67840/744000</f>
        <v>9.1182795698924735E-2</v>
      </c>
      <c r="H79" s="60">
        <f t="shared" si="1"/>
        <v>21.03211720430108</v>
      </c>
      <c r="I79" s="40"/>
      <c r="J79" s="40"/>
      <c r="K79" s="40"/>
    </row>
    <row r="80" spans="1:11" x14ac:dyDescent="0.25">
      <c r="A80" s="55"/>
      <c r="B80" s="35" t="s">
        <v>77</v>
      </c>
      <c r="C80" s="22"/>
      <c r="D80" s="27"/>
      <c r="E80" s="35"/>
      <c r="F80" s="61"/>
      <c r="G80" s="29"/>
      <c r="H80" s="61"/>
      <c r="I80" s="40"/>
      <c r="J80" s="40"/>
      <c r="K80" s="40"/>
    </row>
    <row r="81" spans="1:11" x14ac:dyDescent="0.25">
      <c r="A81" s="55">
        <v>22</v>
      </c>
      <c r="B81" s="3" t="s">
        <v>78</v>
      </c>
      <c r="C81" s="20">
        <v>15.4</v>
      </c>
      <c r="D81" s="27">
        <v>95</v>
      </c>
      <c r="E81" s="13">
        <v>35</v>
      </c>
      <c r="F81" s="63">
        <f>1.73*37*330/1000</f>
        <v>21.123300000000004</v>
      </c>
      <c r="G81" s="29">
        <v>0</v>
      </c>
      <c r="H81" s="64" t="s">
        <v>106</v>
      </c>
      <c r="I81" s="40"/>
      <c r="J81" s="40"/>
      <c r="K81" s="40"/>
    </row>
    <row r="82" spans="1:11" hidden="1" x14ac:dyDescent="0.25">
      <c r="A82" s="55"/>
      <c r="B82" s="35" t="s">
        <v>79</v>
      </c>
      <c r="C82" s="22"/>
      <c r="D82" s="27"/>
      <c r="E82" s="35"/>
      <c r="F82" s="61"/>
      <c r="G82" s="29"/>
      <c r="H82" s="61"/>
      <c r="I82" s="40"/>
      <c r="J82" s="40"/>
      <c r="K82" s="40"/>
    </row>
    <row r="83" spans="1:11" hidden="1" x14ac:dyDescent="0.25">
      <c r="A83" s="55">
        <v>23</v>
      </c>
      <c r="B83" s="3" t="s">
        <v>80</v>
      </c>
      <c r="C83" s="20">
        <v>4</v>
      </c>
      <c r="D83" s="27">
        <v>95</v>
      </c>
      <c r="E83" s="13">
        <v>110</v>
      </c>
      <c r="F83" s="63">
        <f>1.73*115*330/1000</f>
        <v>65.653499999999994</v>
      </c>
      <c r="G83" s="29">
        <v>0</v>
      </c>
      <c r="H83" s="64" t="s">
        <v>106</v>
      </c>
      <c r="I83" s="40"/>
      <c r="J83" s="40"/>
      <c r="K83" s="40"/>
    </row>
    <row r="84" spans="1:11" x14ac:dyDescent="0.25">
      <c r="A84" s="55"/>
      <c r="B84" s="35" t="s">
        <v>81</v>
      </c>
      <c r="C84" s="22"/>
      <c r="D84" s="27"/>
      <c r="E84" s="35"/>
      <c r="F84" s="61"/>
      <c r="G84" s="29"/>
      <c r="H84" s="61"/>
      <c r="I84" s="40"/>
      <c r="J84" s="40"/>
      <c r="K84" s="40"/>
    </row>
    <row r="85" spans="1:11" x14ac:dyDescent="0.25">
      <c r="A85" s="46">
        <v>24</v>
      </c>
      <c r="B85" s="7" t="s">
        <v>66</v>
      </c>
      <c r="C85" s="16">
        <v>118.61</v>
      </c>
      <c r="D85" s="24">
        <v>120</v>
      </c>
      <c r="E85" s="12">
        <v>110</v>
      </c>
      <c r="F85" s="58">
        <f>1.73*115*380/1000</f>
        <v>75.600999999999999</v>
      </c>
      <c r="G85" s="34">
        <f>21476/744000</f>
        <v>2.8865591397849461E-2</v>
      </c>
      <c r="H85" s="58">
        <f t="shared" si="1"/>
        <v>75.572134408602153</v>
      </c>
      <c r="I85" s="40"/>
      <c r="J85" s="40"/>
      <c r="K85" s="40"/>
    </row>
    <row r="86" spans="1:11" x14ac:dyDescent="0.25">
      <c r="A86" s="48">
        <v>25</v>
      </c>
      <c r="B86" s="8" t="s">
        <v>82</v>
      </c>
      <c r="C86" s="17">
        <v>48.3</v>
      </c>
      <c r="D86" s="25">
        <v>185</v>
      </c>
      <c r="E86" s="9">
        <v>110</v>
      </c>
      <c r="F86" s="59">
        <f>1.73*115*510/1000</f>
        <v>101.4645</v>
      </c>
      <c r="G86" s="49">
        <f>2069760/744000</f>
        <v>2.7819354838709676</v>
      </c>
      <c r="H86" s="59">
        <f t="shared" si="1"/>
        <v>98.682564516129034</v>
      </c>
      <c r="I86" s="40"/>
      <c r="J86" s="40"/>
      <c r="K86" s="40"/>
    </row>
    <row r="87" spans="1:11" x14ac:dyDescent="0.25">
      <c r="A87" s="51">
        <v>26</v>
      </c>
      <c r="B87" s="10" t="s">
        <v>83</v>
      </c>
      <c r="C87" s="23">
        <v>30.5</v>
      </c>
      <c r="D87" s="26">
        <v>50</v>
      </c>
      <c r="E87" s="11">
        <v>35</v>
      </c>
      <c r="F87" s="60">
        <f>1.73*37*210/1000</f>
        <v>13.4421</v>
      </c>
      <c r="G87" s="15">
        <f>1274963/744000</f>
        <v>1.7136599462365592</v>
      </c>
      <c r="H87" s="60">
        <f t="shared" si="1"/>
        <v>11.728440053763441</v>
      </c>
      <c r="I87" s="40"/>
      <c r="J87" s="40"/>
      <c r="K87" s="40"/>
    </row>
    <row r="88" spans="1:11" x14ac:dyDescent="0.25">
      <c r="A88" s="55"/>
      <c r="B88" s="35" t="s">
        <v>84</v>
      </c>
      <c r="C88" s="20"/>
      <c r="D88" s="27"/>
      <c r="E88" s="35"/>
      <c r="F88" s="61"/>
      <c r="G88" s="29"/>
      <c r="H88" s="61"/>
      <c r="I88" s="40"/>
      <c r="J88" s="40"/>
      <c r="K88" s="40"/>
    </row>
    <row r="89" spans="1:11" x14ac:dyDescent="0.25">
      <c r="A89" s="46">
        <v>27</v>
      </c>
      <c r="B89" s="7" t="s">
        <v>85</v>
      </c>
      <c r="C89" s="16">
        <v>38.4</v>
      </c>
      <c r="D89" s="24">
        <v>120</v>
      </c>
      <c r="E89" s="12">
        <v>110</v>
      </c>
      <c r="F89" s="58">
        <f>1.73*115*380/1000</f>
        <v>75.600999999999999</v>
      </c>
      <c r="G89" s="34">
        <f>4360136/744000</f>
        <v>5.8603978494623652</v>
      </c>
      <c r="H89" s="58">
        <f>F89-G89</f>
        <v>69.74060215053764</v>
      </c>
      <c r="I89" s="40"/>
      <c r="J89" s="40"/>
      <c r="K89" s="40"/>
    </row>
    <row r="90" spans="1:11" x14ac:dyDescent="0.25">
      <c r="A90" s="51">
        <v>28</v>
      </c>
      <c r="B90" s="10" t="s">
        <v>86</v>
      </c>
      <c r="C90" s="19">
        <v>1.6</v>
      </c>
      <c r="D90" s="26">
        <v>70</v>
      </c>
      <c r="E90" s="11">
        <v>35</v>
      </c>
      <c r="F90" s="60">
        <f>1.73*37*265/1000</f>
        <v>16.96265</v>
      </c>
      <c r="G90" s="15">
        <f>6613/744000</f>
        <v>8.8884408602150546E-3</v>
      </c>
      <c r="H90" s="60">
        <f t="shared" si="1"/>
        <v>16.953761559139785</v>
      </c>
      <c r="I90" s="40"/>
      <c r="J90" s="40"/>
      <c r="K90" s="40"/>
    </row>
    <row r="91" spans="1:11" x14ac:dyDescent="0.25">
      <c r="A91" s="55"/>
      <c r="B91" s="35" t="s">
        <v>87</v>
      </c>
      <c r="C91" s="22"/>
      <c r="D91" s="27"/>
      <c r="E91" s="35"/>
      <c r="F91" s="61"/>
      <c r="G91" s="29"/>
      <c r="H91" s="61"/>
      <c r="I91" s="40"/>
      <c r="J91" s="40"/>
      <c r="K91" s="40"/>
    </row>
    <row r="92" spans="1:11" x14ac:dyDescent="0.25">
      <c r="A92" s="55">
        <v>29</v>
      </c>
      <c r="B92" s="3" t="s">
        <v>88</v>
      </c>
      <c r="C92" s="20">
        <v>45.2</v>
      </c>
      <c r="D92" s="27">
        <v>70</v>
      </c>
      <c r="E92" s="13">
        <v>35</v>
      </c>
      <c r="F92" s="63">
        <f>1.73*37*265/1000</f>
        <v>16.96265</v>
      </c>
      <c r="G92" s="29">
        <f>105559/744000</f>
        <v>0.14188037634408601</v>
      </c>
      <c r="H92" s="63">
        <f t="shared" si="1"/>
        <v>16.820769623655913</v>
      </c>
      <c r="I92" s="40"/>
      <c r="J92" s="40"/>
      <c r="K92" s="40"/>
    </row>
    <row r="93" spans="1:11" x14ac:dyDescent="0.25">
      <c r="A93" s="55"/>
      <c r="B93" s="35" t="s">
        <v>89</v>
      </c>
      <c r="C93" s="22"/>
      <c r="D93" s="27"/>
      <c r="E93" s="35"/>
      <c r="F93" s="61"/>
      <c r="G93" s="29"/>
      <c r="H93" s="61"/>
      <c r="I93" s="40"/>
      <c r="J93" s="40"/>
      <c r="K93" s="40"/>
    </row>
    <row r="94" spans="1:11" x14ac:dyDescent="0.25">
      <c r="A94" s="55">
        <v>30</v>
      </c>
      <c r="B94" s="3" t="s">
        <v>90</v>
      </c>
      <c r="C94" s="20">
        <v>65</v>
      </c>
      <c r="D94" s="27" t="s">
        <v>108</v>
      </c>
      <c r="E94" s="13">
        <v>35</v>
      </c>
      <c r="F94" s="63">
        <f>1.73*37*265/1000</f>
        <v>16.96265</v>
      </c>
      <c r="G94" s="29">
        <f>265748/744000</f>
        <v>0.35718817204301073</v>
      </c>
      <c r="H94" s="63">
        <f t="shared" si="1"/>
        <v>16.60546182795699</v>
      </c>
      <c r="I94" s="40"/>
      <c r="J94" s="40"/>
      <c r="K94" s="40"/>
    </row>
    <row r="95" spans="1:11" x14ac:dyDescent="0.25">
      <c r="A95" s="55"/>
      <c r="B95" s="35" t="s">
        <v>91</v>
      </c>
      <c r="C95" s="20"/>
      <c r="D95" s="27"/>
      <c r="E95" s="35"/>
      <c r="F95" s="61"/>
      <c r="G95" s="29"/>
      <c r="H95" s="61"/>
      <c r="I95" s="40"/>
      <c r="J95" s="40"/>
      <c r="K95" s="40"/>
    </row>
    <row r="96" spans="1:11" x14ac:dyDescent="0.25">
      <c r="A96" s="46">
        <v>31</v>
      </c>
      <c r="B96" s="7" t="s">
        <v>92</v>
      </c>
      <c r="C96" s="16">
        <v>71.2</v>
      </c>
      <c r="D96" s="24">
        <v>70</v>
      </c>
      <c r="E96" s="12">
        <v>35</v>
      </c>
      <c r="F96" s="58">
        <f>1.73*37*265/1000</f>
        <v>16.96265</v>
      </c>
      <c r="G96" s="34">
        <f>3795/744000</f>
        <v>5.1008064516129036E-3</v>
      </c>
      <c r="H96" s="58">
        <f t="shared" si="1"/>
        <v>16.957549193548388</v>
      </c>
      <c r="I96" s="40"/>
      <c r="J96" s="40"/>
      <c r="K96" s="40"/>
    </row>
    <row r="97" spans="1:11" x14ac:dyDescent="0.25">
      <c r="A97" s="51">
        <v>32</v>
      </c>
      <c r="B97" s="10" t="s">
        <v>93</v>
      </c>
      <c r="C97" s="36">
        <v>38.6</v>
      </c>
      <c r="D97" s="65">
        <v>95</v>
      </c>
      <c r="E97" s="11">
        <v>35</v>
      </c>
      <c r="F97" s="60">
        <f>1.73*37*330/1000</f>
        <v>21.123300000000004</v>
      </c>
      <c r="G97" s="15">
        <f>62409/744000</f>
        <v>8.3883064516129036E-2</v>
      </c>
      <c r="H97" s="60">
        <f t="shared" si="1"/>
        <v>21.039416935483874</v>
      </c>
      <c r="I97" s="40"/>
      <c r="J97" s="40"/>
      <c r="K97" s="40"/>
    </row>
    <row r="98" spans="1:11" x14ac:dyDescent="0.25">
      <c r="A98" s="55"/>
      <c r="B98" s="35" t="s">
        <v>94</v>
      </c>
      <c r="C98" s="37"/>
      <c r="D98" s="66"/>
      <c r="E98" s="35"/>
      <c r="F98" s="61"/>
      <c r="G98" s="29"/>
      <c r="H98" s="61"/>
      <c r="I98" s="40"/>
      <c r="J98" s="40"/>
      <c r="K98" s="40"/>
    </row>
    <row r="99" spans="1:11" x14ac:dyDescent="0.25">
      <c r="A99" s="55">
        <v>33</v>
      </c>
      <c r="B99" s="3" t="s">
        <v>95</v>
      </c>
      <c r="C99" s="37">
        <v>17.7</v>
      </c>
      <c r="D99" s="66">
        <v>70</v>
      </c>
      <c r="E99" s="13">
        <v>35</v>
      </c>
      <c r="F99" s="63">
        <f>1.73*37*265/1000</f>
        <v>16.96265</v>
      </c>
      <c r="G99" s="29">
        <f>16075/744000</f>
        <v>2.1606182795698925E-2</v>
      </c>
      <c r="H99" s="63">
        <f t="shared" si="1"/>
        <v>16.941043817204299</v>
      </c>
      <c r="I99" s="40"/>
      <c r="J99" s="40"/>
      <c r="K99" s="40"/>
    </row>
    <row r="100" spans="1:11" x14ac:dyDescent="0.25">
      <c r="A100" s="55"/>
      <c r="B100" s="35" t="s">
        <v>96</v>
      </c>
      <c r="C100" s="37"/>
      <c r="D100" s="66"/>
      <c r="E100" s="35"/>
      <c r="F100" s="61"/>
      <c r="G100" s="29"/>
      <c r="H100" s="61"/>
      <c r="I100" s="40"/>
      <c r="J100" s="40"/>
      <c r="K100" s="40"/>
    </row>
    <row r="101" spans="1:11" x14ac:dyDescent="0.25">
      <c r="A101" s="55">
        <v>34</v>
      </c>
      <c r="B101" s="3" t="s">
        <v>97</v>
      </c>
      <c r="C101" s="37">
        <v>19.5</v>
      </c>
      <c r="D101" s="66">
        <v>95</v>
      </c>
      <c r="E101" s="13">
        <v>35</v>
      </c>
      <c r="F101" s="63">
        <f>1.73*37*330/1000</f>
        <v>21.123300000000004</v>
      </c>
      <c r="G101" s="29">
        <f>265454/744000</f>
        <v>0.35679301075268816</v>
      </c>
      <c r="H101" s="63">
        <f t="shared" si="1"/>
        <v>20.766506989247315</v>
      </c>
      <c r="I101" s="40"/>
      <c r="J101" s="40"/>
      <c r="K101" s="40"/>
    </row>
    <row r="102" spans="1:11" x14ac:dyDescent="0.25">
      <c r="A102" s="55"/>
      <c r="B102" s="35" t="s">
        <v>98</v>
      </c>
      <c r="C102" s="37"/>
      <c r="D102" s="66"/>
      <c r="E102" s="35"/>
      <c r="F102" s="61"/>
      <c r="G102" s="29"/>
      <c r="H102" s="61"/>
      <c r="I102" s="40"/>
      <c r="J102" s="40"/>
      <c r="K102" s="40"/>
    </row>
    <row r="103" spans="1:11" x14ac:dyDescent="0.25">
      <c r="A103" s="46">
        <v>35</v>
      </c>
      <c r="B103" s="7" t="s">
        <v>99</v>
      </c>
      <c r="C103" s="38">
        <v>28.96</v>
      </c>
      <c r="D103" s="67">
        <v>70</v>
      </c>
      <c r="E103" s="12">
        <v>35</v>
      </c>
      <c r="F103" s="58">
        <f>1.73*37*265/1000</f>
        <v>16.96265</v>
      </c>
      <c r="G103" s="34">
        <f>50260/744000</f>
        <v>6.7553763440860212E-2</v>
      </c>
      <c r="H103" s="58">
        <f t="shared" si="1"/>
        <v>16.895096236559141</v>
      </c>
      <c r="I103" s="40"/>
      <c r="J103" s="40"/>
      <c r="K103" s="40"/>
    </row>
    <row r="104" spans="1:11" x14ac:dyDescent="0.25">
      <c r="A104" s="48">
        <v>36</v>
      </c>
      <c r="B104" s="8" t="s">
        <v>100</v>
      </c>
      <c r="C104" s="39">
        <v>15</v>
      </c>
      <c r="D104" s="68">
        <v>70</v>
      </c>
      <c r="E104" s="9">
        <v>35</v>
      </c>
      <c r="F104" s="59">
        <f>1.73*37*265/1000</f>
        <v>16.96265</v>
      </c>
      <c r="G104" s="49">
        <f>269430/744000</f>
        <v>0.36213709677419353</v>
      </c>
      <c r="H104" s="59">
        <f t="shared" si="1"/>
        <v>16.600512903225805</v>
      </c>
      <c r="I104" s="40"/>
      <c r="J104" s="40"/>
      <c r="K104" s="40"/>
    </row>
    <row r="105" spans="1:11" x14ac:dyDescent="0.25">
      <c r="A105" s="51">
        <v>37</v>
      </c>
      <c r="B105" s="10" t="s">
        <v>101</v>
      </c>
      <c r="C105" s="36">
        <v>35.26</v>
      </c>
      <c r="D105" s="65">
        <v>70</v>
      </c>
      <c r="E105" s="11">
        <v>35</v>
      </c>
      <c r="F105" s="60">
        <f>1.73*37*265/1000</f>
        <v>16.96265</v>
      </c>
      <c r="G105" s="15">
        <f>334425/744000</f>
        <v>0.44949596774193551</v>
      </c>
      <c r="H105" s="60">
        <f t="shared" si="1"/>
        <v>16.513154032258065</v>
      </c>
      <c r="I105" s="40"/>
      <c r="J105" s="40"/>
      <c r="K105" s="40"/>
    </row>
    <row r="106" spans="1:11" x14ac:dyDescent="0.25">
      <c r="A106" s="55"/>
      <c r="B106" s="35" t="s">
        <v>102</v>
      </c>
      <c r="C106" s="37"/>
      <c r="D106" s="66"/>
      <c r="E106" s="35"/>
      <c r="F106" s="61"/>
      <c r="G106" s="29"/>
      <c r="H106" s="61"/>
      <c r="I106" s="40"/>
      <c r="J106" s="40"/>
      <c r="K106" s="40"/>
    </row>
    <row r="107" spans="1:11" x14ac:dyDescent="0.25">
      <c r="A107" s="46">
        <v>38</v>
      </c>
      <c r="B107" s="7" t="s">
        <v>103</v>
      </c>
      <c r="C107" s="38">
        <v>40.75</v>
      </c>
      <c r="D107" s="67">
        <v>70</v>
      </c>
      <c r="E107" s="12">
        <v>35</v>
      </c>
      <c r="F107" s="58">
        <f>1.73*37*265/1000</f>
        <v>16.96265</v>
      </c>
      <c r="G107" s="34">
        <f>153048/744000</f>
        <v>0.20570967741935484</v>
      </c>
      <c r="H107" s="58">
        <f t="shared" si="1"/>
        <v>16.756940322580647</v>
      </c>
      <c r="I107" s="40"/>
      <c r="J107" s="40"/>
      <c r="K107" s="40"/>
    </row>
    <row r="108" spans="1:11" x14ac:dyDescent="0.25">
      <c r="A108" s="51">
        <v>39</v>
      </c>
      <c r="B108" s="10" t="s">
        <v>104</v>
      </c>
      <c r="C108" s="36">
        <v>38.14</v>
      </c>
      <c r="D108" s="65">
        <v>120</v>
      </c>
      <c r="E108" s="11">
        <v>35</v>
      </c>
      <c r="F108" s="60">
        <f>1.73*37*380/1000</f>
        <v>24.323800000000002</v>
      </c>
      <c r="G108" s="15">
        <f>112378/744000</f>
        <v>0.15104569892473119</v>
      </c>
      <c r="H108" s="60">
        <f t="shared" si="1"/>
        <v>24.172754301075273</v>
      </c>
      <c r="I108" s="40"/>
      <c r="J108" s="40"/>
      <c r="K108" s="40"/>
    </row>
    <row r="109" spans="1:11" x14ac:dyDescent="0.25">
      <c r="A109" s="41"/>
      <c r="B109" s="40"/>
      <c r="C109" s="40"/>
      <c r="D109" s="40"/>
      <c r="E109" s="41"/>
      <c r="F109" s="40"/>
      <c r="I109" s="40"/>
      <c r="J109" s="40"/>
      <c r="K109" s="40"/>
    </row>
    <row r="110" spans="1:11" x14ac:dyDescent="0.25">
      <c r="A110" s="41"/>
      <c r="B110" s="40"/>
      <c r="C110" s="40"/>
      <c r="D110" s="40"/>
      <c r="E110" s="41"/>
      <c r="F110" s="40"/>
      <c r="I110" s="40"/>
      <c r="J110" s="40"/>
      <c r="K110" s="40"/>
    </row>
    <row r="111" spans="1:11" x14ac:dyDescent="0.25">
      <c r="A111" s="41"/>
      <c r="B111" s="40"/>
      <c r="C111" s="40"/>
      <c r="D111" s="40"/>
      <c r="E111" s="41"/>
      <c r="F111" s="40"/>
      <c r="I111" s="40"/>
      <c r="J111" s="40"/>
      <c r="K111" s="40"/>
    </row>
    <row r="112" spans="1:11" x14ac:dyDescent="0.25">
      <c r="A112" s="41"/>
      <c r="B112" s="40"/>
      <c r="C112" s="40"/>
      <c r="D112" s="40"/>
      <c r="E112" s="41"/>
      <c r="F112" s="40"/>
      <c r="I112" s="40"/>
      <c r="J112" s="40"/>
      <c r="K112" s="40"/>
    </row>
    <row r="113" spans="1:11" x14ac:dyDescent="0.25">
      <c r="A113" s="41"/>
      <c r="B113" s="40"/>
      <c r="C113" s="40"/>
      <c r="D113" s="40"/>
      <c r="E113" s="41"/>
      <c r="F113" s="40"/>
      <c r="I113" s="40"/>
      <c r="J113" s="40"/>
      <c r="K113" s="40"/>
    </row>
    <row r="114" spans="1:11" x14ac:dyDescent="0.25">
      <c r="A114" s="41"/>
      <c r="B114" s="40"/>
      <c r="C114" s="40"/>
      <c r="D114" s="40"/>
      <c r="E114" s="41"/>
      <c r="F114" s="40"/>
      <c r="I114" s="40"/>
      <c r="J114" s="40"/>
      <c r="K114" s="40"/>
    </row>
    <row r="115" spans="1:11" x14ac:dyDescent="0.25">
      <c r="A115" s="41"/>
      <c r="B115" s="40"/>
      <c r="C115" s="40"/>
      <c r="D115" s="40"/>
      <c r="E115" s="41"/>
      <c r="F115" s="40"/>
      <c r="I115" s="40"/>
      <c r="J115" s="40"/>
      <c r="K115" s="40"/>
    </row>
    <row r="116" spans="1:11" x14ac:dyDescent="0.25">
      <c r="A116" s="41"/>
      <c r="B116" s="40"/>
      <c r="C116" s="40"/>
      <c r="D116" s="40"/>
      <c r="E116" s="41"/>
      <c r="F116" s="40"/>
      <c r="I116" s="40"/>
      <c r="J116" s="40"/>
      <c r="K116" s="40"/>
    </row>
    <row r="117" spans="1:11" x14ac:dyDescent="0.25">
      <c r="A117" s="41"/>
      <c r="B117" s="40"/>
      <c r="C117" s="40"/>
      <c r="D117" s="40"/>
      <c r="E117" s="41"/>
      <c r="F117" s="40"/>
      <c r="I117" s="40"/>
      <c r="J117" s="40"/>
      <c r="K117" s="40"/>
    </row>
    <row r="118" spans="1:11" x14ac:dyDescent="0.25">
      <c r="A118" s="41"/>
      <c r="B118" s="40"/>
      <c r="C118" s="40"/>
      <c r="D118" s="40"/>
      <c r="E118" s="41"/>
      <c r="F118" s="40"/>
      <c r="I118" s="40"/>
      <c r="J118" s="40"/>
      <c r="K118" s="40"/>
    </row>
    <row r="119" spans="1:11" x14ac:dyDescent="0.25">
      <c r="A119" s="41"/>
      <c r="B119" s="40"/>
      <c r="C119" s="40"/>
      <c r="D119" s="40"/>
      <c r="E119" s="41"/>
      <c r="F119" s="40"/>
      <c r="I119" s="40"/>
      <c r="J119" s="40"/>
      <c r="K119" s="40"/>
    </row>
    <row r="120" spans="1:11" x14ac:dyDescent="0.25">
      <c r="A120" s="41"/>
      <c r="B120" s="40"/>
      <c r="C120" s="40"/>
      <c r="D120" s="40"/>
      <c r="E120" s="41"/>
      <c r="F120" s="40"/>
      <c r="I120" s="40"/>
      <c r="J120" s="40"/>
      <c r="K120" s="40"/>
    </row>
    <row r="121" spans="1:11" x14ac:dyDescent="0.25">
      <c r="A121" s="41"/>
      <c r="B121" s="40"/>
      <c r="C121" s="40"/>
      <c r="D121" s="40"/>
      <c r="E121" s="41"/>
      <c r="F121" s="40"/>
      <c r="I121" s="40"/>
      <c r="J121" s="40"/>
      <c r="K121" s="40"/>
    </row>
    <row r="122" spans="1:11" x14ac:dyDescent="0.25">
      <c r="A122" s="41"/>
      <c r="B122" s="40"/>
      <c r="C122" s="40"/>
      <c r="D122" s="40"/>
      <c r="E122" s="41"/>
      <c r="F122" s="40"/>
      <c r="I122" s="40"/>
      <c r="J122" s="40"/>
      <c r="K122" s="40"/>
    </row>
    <row r="123" spans="1:11" x14ac:dyDescent="0.25">
      <c r="A123" s="41"/>
      <c r="B123" s="40"/>
      <c r="C123" s="40"/>
      <c r="D123" s="40"/>
      <c r="E123" s="41"/>
      <c r="F123" s="40"/>
      <c r="I123" s="40"/>
      <c r="J123" s="40"/>
      <c r="K123" s="40"/>
    </row>
    <row r="124" spans="1:11" x14ac:dyDescent="0.25">
      <c r="A124" s="41"/>
      <c r="B124" s="40"/>
      <c r="C124" s="40"/>
      <c r="D124" s="40"/>
      <c r="E124" s="41"/>
      <c r="F124" s="40"/>
      <c r="I124" s="40"/>
      <c r="J124" s="40"/>
      <c r="K124" s="40"/>
    </row>
    <row r="125" spans="1:11" x14ac:dyDescent="0.25">
      <c r="A125" s="41"/>
      <c r="B125" s="40"/>
      <c r="C125" s="40"/>
      <c r="D125" s="40"/>
      <c r="E125" s="41"/>
      <c r="F125" s="40"/>
      <c r="I125" s="40"/>
      <c r="J125" s="40"/>
      <c r="K125" s="40"/>
    </row>
    <row r="126" spans="1:11" x14ac:dyDescent="0.25">
      <c r="A126" s="41"/>
      <c r="B126" s="40"/>
      <c r="C126" s="40"/>
      <c r="D126" s="40"/>
      <c r="E126" s="41"/>
      <c r="F126" s="40"/>
      <c r="I126" s="40"/>
      <c r="J126" s="40"/>
      <c r="K126" s="40"/>
    </row>
    <row r="127" spans="1:11" x14ac:dyDescent="0.25">
      <c r="A127" s="41"/>
      <c r="B127" s="40"/>
      <c r="C127" s="40"/>
      <c r="D127" s="40"/>
      <c r="E127" s="41"/>
      <c r="F127" s="40"/>
      <c r="I127" s="40"/>
      <c r="J127" s="40"/>
      <c r="K127" s="40"/>
    </row>
    <row r="128" spans="1:11" x14ac:dyDescent="0.25">
      <c r="A128" s="41"/>
      <c r="B128" s="40"/>
      <c r="C128" s="40"/>
      <c r="D128" s="40"/>
      <c r="E128" s="41"/>
      <c r="F128" s="40"/>
      <c r="I128" s="40"/>
      <c r="J128" s="40"/>
      <c r="K128" s="40"/>
    </row>
    <row r="129" spans="1:11" x14ac:dyDescent="0.25">
      <c r="A129" s="41"/>
      <c r="B129" s="40"/>
      <c r="C129" s="40"/>
      <c r="D129" s="40"/>
      <c r="E129" s="41"/>
      <c r="F129" s="40"/>
      <c r="I129" s="40"/>
      <c r="J129" s="40"/>
      <c r="K129" s="40"/>
    </row>
    <row r="130" spans="1:11" x14ac:dyDescent="0.25">
      <c r="A130" s="41"/>
      <c r="B130" s="40"/>
      <c r="C130" s="40"/>
      <c r="D130" s="40"/>
      <c r="E130" s="41"/>
      <c r="F130" s="40"/>
      <c r="I130" s="40"/>
      <c r="J130" s="40"/>
      <c r="K130" s="40"/>
    </row>
    <row r="131" spans="1:11" x14ac:dyDescent="0.25">
      <c r="A131" s="41"/>
      <c r="B131" s="40"/>
      <c r="C131" s="40"/>
      <c r="D131" s="40"/>
      <c r="E131" s="41"/>
      <c r="F131" s="40"/>
      <c r="I131" s="40"/>
      <c r="J131" s="40"/>
      <c r="K131" s="40"/>
    </row>
    <row r="132" spans="1:11" x14ac:dyDescent="0.25">
      <c r="A132" s="41"/>
      <c r="B132" s="40"/>
      <c r="C132" s="40"/>
      <c r="D132" s="40"/>
      <c r="E132" s="41"/>
      <c r="F132" s="40"/>
      <c r="I132" s="40"/>
      <c r="J132" s="40"/>
      <c r="K132" s="40"/>
    </row>
    <row r="133" spans="1:11" x14ac:dyDescent="0.25">
      <c r="A133" s="41"/>
      <c r="B133" s="40"/>
      <c r="C133" s="40"/>
      <c r="D133" s="40"/>
      <c r="E133" s="41"/>
      <c r="F133" s="40"/>
      <c r="I133" s="40"/>
      <c r="J133" s="40"/>
      <c r="K133" s="40"/>
    </row>
    <row r="134" spans="1:11" x14ac:dyDescent="0.25">
      <c r="A134" s="41"/>
      <c r="B134" s="40"/>
      <c r="C134" s="40"/>
      <c r="D134" s="40"/>
      <c r="E134" s="41"/>
      <c r="F134" s="40"/>
      <c r="I134" s="40"/>
      <c r="J134" s="40"/>
      <c r="K134" s="40"/>
    </row>
    <row r="135" spans="1:11" x14ac:dyDescent="0.25">
      <c r="A135" s="41"/>
      <c r="B135" s="40"/>
      <c r="C135" s="40"/>
      <c r="D135" s="40"/>
      <c r="E135" s="41"/>
      <c r="F135" s="40"/>
      <c r="I135" s="40"/>
      <c r="J135" s="40"/>
      <c r="K135" s="40"/>
    </row>
    <row r="136" spans="1:11" x14ac:dyDescent="0.25">
      <c r="A136" s="41"/>
      <c r="B136" s="40"/>
      <c r="C136" s="40"/>
      <c r="D136" s="40"/>
      <c r="E136" s="41"/>
      <c r="F136" s="40"/>
      <c r="I136" s="40"/>
      <c r="J136" s="40"/>
      <c r="K136" s="40"/>
    </row>
    <row r="137" spans="1:11" x14ac:dyDescent="0.25">
      <c r="A137" s="41"/>
      <c r="B137" s="40"/>
      <c r="C137" s="40"/>
      <c r="D137" s="40"/>
      <c r="E137" s="41"/>
      <c r="F137" s="40"/>
      <c r="I137" s="40"/>
      <c r="J137" s="40"/>
      <c r="K137" s="40"/>
    </row>
    <row r="138" spans="1:11" x14ac:dyDescent="0.25">
      <c r="A138" s="41"/>
      <c r="B138" s="40"/>
      <c r="C138" s="40"/>
      <c r="D138" s="40"/>
      <c r="E138" s="41"/>
      <c r="F138" s="40"/>
      <c r="I138" s="40"/>
      <c r="J138" s="40"/>
      <c r="K138" s="40"/>
    </row>
    <row r="139" spans="1:11" x14ac:dyDescent="0.25">
      <c r="A139" s="41"/>
      <c r="B139" s="40"/>
      <c r="C139" s="40"/>
      <c r="D139" s="40"/>
      <c r="E139" s="41"/>
      <c r="F139" s="40"/>
      <c r="I139" s="40"/>
      <c r="J139" s="40"/>
      <c r="K139" s="40"/>
    </row>
    <row r="140" spans="1:11" x14ac:dyDescent="0.25">
      <c r="A140" s="41"/>
      <c r="B140" s="40"/>
      <c r="C140" s="40"/>
      <c r="D140" s="40"/>
      <c r="E140" s="41"/>
      <c r="F140" s="40"/>
      <c r="I140" s="40"/>
      <c r="J140" s="40"/>
      <c r="K140" s="40"/>
    </row>
    <row r="141" spans="1:11" x14ac:dyDescent="0.25">
      <c r="A141" s="41"/>
      <c r="B141" s="40"/>
      <c r="C141" s="40"/>
      <c r="D141" s="40"/>
      <c r="E141" s="41"/>
      <c r="F141" s="40"/>
      <c r="I141" s="40"/>
      <c r="J141" s="40"/>
      <c r="K141" s="40"/>
    </row>
    <row r="142" spans="1:11" x14ac:dyDescent="0.25">
      <c r="A142" s="41"/>
      <c r="B142" s="40"/>
      <c r="C142" s="40"/>
      <c r="D142" s="40"/>
      <c r="E142" s="41"/>
      <c r="F142" s="40"/>
      <c r="I142" s="40"/>
      <c r="J142" s="40"/>
      <c r="K142" s="40"/>
    </row>
    <row r="143" spans="1:11" x14ac:dyDescent="0.25">
      <c r="A143" s="41"/>
      <c r="B143" s="40"/>
      <c r="C143" s="40"/>
      <c r="D143" s="40"/>
      <c r="E143" s="41"/>
      <c r="F143" s="40"/>
      <c r="I143" s="40"/>
      <c r="J143" s="40"/>
      <c r="K143" s="40"/>
    </row>
    <row r="144" spans="1:11" x14ac:dyDescent="0.25">
      <c r="A144" s="41"/>
      <c r="B144" s="40"/>
      <c r="C144" s="40"/>
      <c r="D144" s="40"/>
      <c r="E144" s="41"/>
      <c r="F144" s="40"/>
      <c r="I144" s="40"/>
      <c r="J144" s="40"/>
      <c r="K144" s="40"/>
    </row>
    <row r="145" spans="1:11" x14ac:dyDescent="0.25">
      <c r="A145" s="41"/>
      <c r="B145" s="40"/>
      <c r="C145" s="40"/>
      <c r="D145" s="40"/>
      <c r="E145" s="41"/>
      <c r="F145" s="40"/>
      <c r="I145" s="40"/>
      <c r="J145" s="40"/>
      <c r="K145" s="40"/>
    </row>
    <row r="146" spans="1:11" x14ac:dyDescent="0.25">
      <c r="A146" s="41"/>
      <c r="B146" s="40"/>
      <c r="C146" s="40"/>
      <c r="D146" s="40"/>
      <c r="E146" s="41"/>
      <c r="F146" s="40"/>
      <c r="I146" s="40"/>
      <c r="J146" s="40"/>
      <c r="K146" s="40"/>
    </row>
    <row r="147" spans="1:11" x14ac:dyDescent="0.25">
      <c r="A147" s="41"/>
      <c r="B147" s="40"/>
      <c r="C147" s="40"/>
      <c r="D147" s="40"/>
      <c r="E147" s="41"/>
      <c r="F147" s="40"/>
      <c r="I147" s="40"/>
      <c r="J147" s="40"/>
      <c r="K147" s="40"/>
    </row>
    <row r="148" spans="1:11" x14ac:dyDescent="0.25">
      <c r="A148" s="41"/>
      <c r="B148" s="40"/>
      <c r="C148" s="40"/>
      <c r="D148" s="40"/>
      <c r="E148" s="41"/>
      <c r="F148" s="40"/>
      <c r="I148" s="40"/>
      <c r="J148" s="40"/>
      <c r="K148" s="40"/>
    </row>
    <row r="149" spans="1:11" x14ac:dyDescent="0.25">
      <c r="A149" s="41"/>
      <c r="B149" s="40"/>
      <c r="C149" s="40"/>
      <c r="D149" s="40"/>
      <c r="E149" s="41"/>
      <c r="F149" s="40"/>
      <c r="I149" s="40"/>
      <c r="J149" s="40"/>
      <c r="K149" s="40"/>
    </row>
    <row r="150" spans="1:11" x14ac:dyDescent="0.25">
      <c r="A150" s="41"/>
      <c r="B150" s="40"/>
      <c r="C150" s="40"/>
      <c r="D150" s="40"/>
      <c r="E150" s="41"/>
      <c r="F150" s="40"/>
      <c r="I150" s="40"/>
      <c r="J150" s="40"/>
      <c r="K150" s="40"/>
    </row>
    <row r="151" spans="1:11" x14ac:dyDescent="0.25">
      <c r="A151" s="41"/>
      <c r="B151" s="40"/>
      <c r="C151" s="40"/>
      <c r="D151" s="40"/>
      <c r="E151" s="41"/>
      <c r="F151" s="40"/>
      <c r="I151" s="40"/>
      <c r="J151" s="40"/>
      <c r="K151" s="40"/>
    </row>
    <row r="152" spans="1:11" x14ac:dyDescent="0.25">
      <c r="A152" s="41"/>
      <c r="B152" s="40"/>
      <c r="C152" s="40"/>
      <c r="D152" s="40"/>
      <c r="E152" s="41"/>
      <c r="F152" s="40"/>
      <c r="I152" s="40"/>
      <c r="J152" s="40"/>
      <c r="K152" s="40"/>
    </row>
    <row r="153" spans="1:11" x14ac:dyDescent="0.25">
      <c r="A153" s="41"/>
      <c r="B153" s="40"/>
      <c r="C153" s="40"/>
      <c r="D153" s="40"/>
      <c r="E153" s="41"/>
      <c r="F153" s="40"/>
      <c r="I153" s="40"/>
      <c r="J153" s="40"/>
      <c r="K153" s="40"/>
    </row>
    <row r="154" spans="1:11" x14ac:dyDescent="0.25">
      <c r="A154" s="41"/>
      <c r="B154" s="40"/>
      <c r="C154" s="40"/>
      <c r="D154" s="40"/>
      <c r="E154" s="41"/>
      <c r="F154" s="40"/>
      <c r="I154" s="40"/>
      <c r="J154" s="40"/>
      <c r="K154" s="40"/>
    </row>
    <row r="155" spans="1:11" x14ac:dyDescent="0.25">
      <c r="A155" s="41"/>
      <c r="B155" s="40"/>
      <c r="C155" s="40"/>
      <c r="D155" s="40"/>
      <c r="E155" s="41"/>
      <c r="F155" s="40"/>
      <c r="I155" s="40"/>
      <c r="J155" s="40"/>
      <c r="K155" s="40"/>
    </row>
    <row r="156" spans="1:11" x14ac:dyDescent="0.25">
      <c r="A156" s="41"/>
      <c r="B156" s="40"/>
      <c r="C156" s="40"/>
      <c r="D156" s="40"/>
      <c r="E156" s="41"/>
      <c r="F156" s="40"/>
      <c r="I156" s="40"/>
      <c r="J156" s="40"/>
      <c r="K156" s="40"/>
    </row>
    <row r="157" spans="1:11" x14ac:dyDescent="0.25">
      <c r="A157" s="41"/>
      <c r="B157" s="40"/>
      <c r="C157" s="40"/>
      <c r="D157" s="40"/>
      <c r="E157" s="41"/>
      <c r="F157" s="40"/>
      <c r="I157" s="40"/>
      <c r="J157" s="40"/>
      <c r="K157" s="40"/>
    </row>
    <row r="158" spans="1:11" x14ac:dyDescent="0.25">
      <c r="A158" s="41"/>
      <c r="B158" s="40"/>
      <c r="C158" s="40"/>
      <c r="D158" s="40"/>
      <c r="E158" s="41"/>
      <c r="F158" s="40"/>
      <c r="I158" s="40"/>
      <c r="J158" s="40"/>
      <c r="K158" s="40"/>
    </row>
    <row r="159" spans="1:11" x14ac:dyDescent="0.25">
      <c r="A159" s="41"/>
      <c r="B159" s="40"/>
      <c r="C159" s="40"/>
      <c r="D159" s="40"/>
      <c r="E159" s="41"/>
      <c r="F159" s="40"/>
      <c r="I159" s="40"/>
      <c r="J159" s="40"/>
      <c r="K159" s="40"/>
    </row>
    <row r="160" spans="1:11" x14ac:dyDescent="0.25">
      <c r="A160" s="41"/>
      <c r="B160" s="40"/>
      <c r="C160" s="40"/>
      <c r="D160" s="40"/>
      <c r="E160" s="41"/>
      <c r="F160" s="40"/>
      <c r="I160" s="40"/>
      <c r="J160" s="40"/>
      <c r="K160" s="40"/>
    </row>
    <row r="161" spans="1:11" x14ac:dyDescent="0.25">
      <c r="A161" s="41"/>
      <c r="B161" s="40"/>
      <c r="C161" s="40"/>
      <c r="D161" s="40"/>
      <c r="E161" s="41"/>
      <c r="F161" s="40"/>
      <c r="I161" s="40"/>
      <c r="J161" s="40"/>
      <c r="K161" s="40"/>
    </row>
    <row r="162" spans="1:11" x14ac:dyDescent="0.25">
      <c r="A162" s="41"/>
      <c r="B162" s="40"/>
      <c r="C162" s="40"/>
      <c r="D162" s="40"/>
      <c r="E162" s="41"/>
      <c r="F162" s="40"/>
      <c r="I162" s="40"/>
      <c r="J162" s="40"/>
      <c r="K162" s="40"/>
    </row>
    <row r="163" spans="1:11" x14ac:dyDescent="0.25">
      <c r="A163" s="41"/>
      <c r="B163" s="40"/>
      <c r="C163" s="40"/>
      <c r="D163" s="40"/>
      <c r="E163" s="41"/>
      <c r="F163" s="40"/>
      <c r="I163" s="40"/>
      <c r="J163" s="40"/>
      <c r="K163" s="40"/>
    </row>
    <row r="164" spans="1:11" x14ac:dyDescent="0.25">
      <c r="A164" s="41"/>
      <c r="B164" s="40"/>
      <c r="C164" s="40"/>
      <c r="D164" s="40"/>
      <c r="E164" s="41"/>
      <c r="F164" s="40"/>
      <c r="I164" s="40"/>
      <c r="J164" s="40"/>
      <c r="K164" s="40"/>
    </row>
    <row r="165" spans="1:11" x14ac:dyDescent="0.25">
      <c r="A165" s="41"/>
      <c r="B165" s="40"/>
      <c r="C165" s="40"/>
      <c r="D165" s="40"/>
      <c r="E165" s="41"/>
      <c r="F165" s="40"/>
      <c r="I165" s="40"/>
      <c r="J165" s="40"/>
      <c r="K165" s="40"/>
    </row>
    <row r="166" spans="1:11" x14ac:dyDescent="0.25">
      <c r="A166" s="41"/>
      <c r="B166" s="40"/>
      <c r="C166" s="40"/>
      <c r="D166" s="40"/>
      <c r="E166" s="41"/>
      <c r="F166" s="40"/>
      <c r="I166" s="40"/>
      <c r="J166" s="40"/>
      <c r="K166" s="40"/>
    </row>
    <row r="167" spans="1:11" x14ac:dyDescent="0.25">
      <c r="A167" s="41"/>
      <c r="B167" s="40"/>
      <c r="C167" s="40"/>
      <c r="D167" s="40"/>
      <c r="E167" s="41"/>
      <c r="F167" s="40"/>
      <c r="I167" s="40"/>
      <c r="J167" s="40"/>
      <c r="K167" s="40"/>
    </row>
    <row r="168" spans="1:11" x14ac:dyDescent="0.25">
      <c r="A168" s="41"/>
      <c r="B168" s="40"/>
      <c r="C168" s="40"/>
      <c r="D168" s="40"/>
      <c r="E168" s="41"/>
      <c r="F168" s="40"/>
      <c r="I168" s="40"/>
      <c r="J168" s="40"/>
      <c r="K168" s="40"/>
    </row>
    <row r="169" spans="1:11" x14ac:dyDescent="0.25">
      <c r="A169" s="41"/>
      <c r="B169" s="40"/>
      <c r="C169" s="40"/>
      <c r="D169" s="40"/>
      <c r="E169" s="41"/>
      <c r="F169" s="40"/>
      <c r="I169" s="40"/>
      <c r="J169" s="40"/>
      <c r="K169" s="40"/>
    </row>
    <row r="170" spans="1:11" x14ac:dyDescent="0.25">
      <c r="A170" s="41"/>
      <c r="B170" s="40"/>
      <c r="C170" s="40"/>
      <c r="D170" s="40"/>
      <c r="E170" s="41"/>
      <c r="F170" s="40"/>
      <c r="I170" s="40"/>
      <c r="J170" s="40"/>
      <c r="K170" s="40"/>
    </row>
    <row r="171" spans="1:11" x14ac:dyDescent="0.25">
      <c r="A171" s="41"/>
      <c r="B171" s="40"/>
      <c r="C171" s="40"/>
      <c r="D171" s="40"/>
      <c r="E171" s="41"/>
      <c r="F171" s="40"/>
      <c r="I171" s="40"/>
      <c r="J171" s="40"/>
      <c r="K171" s="40"/>
    </row>
    <row r="172" spans="1:11" x14ac:dyDescent="0.25">
      <c r="A172" s="41"/>
      <c r="B172" s="40"/>
      <c r="C172" s="40"/>
      <c r="D172" s="40"/>
      <c r="E172" s="41"/>
      <c r="F172" s="40"/>
      <c r="I172" s="40"/>
      <c r="J172" s="40"/>
      <c r="K172" s="40"/>
    </row>
    <row r="173" spans="1:11" x14ac:dyDescent="0.25">
      <c r="A173" s="41"/>
      <c r="B173" s="40"/>
      <c r="C173" s="40"/>
      <c r="D173" s="40"/>
      <c r="E173" s="41"/>
      <c r="F173" s="40"/>
      <c r="I173" s="40"/>
      <c r="J173" s="40"/>
      <c r="K173" s="40"/>
    </row>
    <row r="174" spans="1:11" x14ac:dyDescent="0.25">
      <c r="A174" s="41"/>
      <c r="B174" s="40"/>
      <c r="C174" s="40"/>
      <c r="D174" s="40"/>
      <c r="E174" s="41"/>
      <c r="F174" s="40"/>
      <c r="I174" s="40"/>
      <c r="J174" s="40"/>
      <c r="K174" s="40"/>
    </row>
    <row r="175" spans="1:11" x14ac:dyDescent="0.25">
      <c r="A175" s="41"/>
      <c r="B175" s="40"/>
      <c r="C175" s="40"/>
      <c r="D175" s="40"/>
      <c r="E175" s="41"/>
      <c r="F175" s="40"/>
      <c r="I175" s="40"/>
      <c r="J175" s="40"/>
      <c r="K175" s="40"/>
    </row>
    <row r="176" spans="1:11" x14ac:dyDescent="0.25">
      <c r="A176" s="41"/>
      <c r="B176" s="40"/>
      <c r="C176" s="40"/>
      <c r="D176" s="40"/>
      <c r="E176" s="41"/>
      <c r="F176" s="40"/>
      <c r="I176" s="40"/>
      <c r="J176" s="40"/>
      <c r="K176" s="40"/>
    </row>
    <row r="177" spans="1:11" x14ac:dyDescent="0.25">
      <c r="A177" s="41"/>
      <c r="B177" s="40"/>
      <c r="C177" s="40"/>
      <c r="D177" s="40"/>
      <c r="E177" s="41"/>
      <c r="F177" s="40"/>
      <c r="I177" s="40"/>
      <c r="J177" s="40"/>
      <c r="K177" s="40"/>
    </row>
    <row r="178" spans="1:11" x14ac:dyDescent="0.25">
      <c r="A178" s="41"/>
      <c r="B178" s="40"/>
      <c r="C178" s="40"/>
      <c r="D178" s="40"/>
      <c r="E178" s="41"/>
      <c r="F178" s="40"/>
      <c r="I178" s="40"/>
      <c r="J178" s="40"/>
      <c r="K178" s="40"/>
    </row>
    <row r="179" spans="1:11" x14ac:dyDescent="0.25">
      <c r="A179" s="41"/>
      <c r="B179" s="40"/>
      <c r="C179" s="40"/>
      <c r="D179" s="40"/>
      <c r="E179" s="41"/>
      <c r="F179" s="40"/>
      <c r="I179" s="40"/>
      <c r="J179" s="40"/>
      <c r="K179" s="40"/>
    </row>
    <row r="180" spans="1:11" x14ac:dyDescent="0.25">
      <c r="A180" s="41"/>
      <c r="B180" s="40"/>
      <c r="C180" s="40"/>
      <c r="D180" s="40"/>
      <c r="E180" s="41"/>
      <c r="F180" s="40"/>
      <c r="I180" s="40"/>
      <c r="J180" s="40"/>
      <c r="K180" s="40"/>
    </row>
    <row r="181" spans="1:11" x14ac:dyDescent="0.25">
      <c r="A181" s="41"/>
      <c r="B181" s="40"/>
      <c r="C181" s="40"/>
      <c r="D181" s="40"/>
      <c r="E181" s="41"/>
      <c r="F181" s="40"/>
      <c r="I181" s="40"/>
      <c r="J181" s="40"/>
      <c r="K181" s="40"/>
    </row>
    <row r="182" spans="1:11" x14ac:dyDescent="0.25">
      <c r="A182" s="41"/>
      <c r="B182" s="40"/>
      <c r="C182" s="40"/>
      <c r="D182" s="40"/>
      <c r="E182" s="41"/>
      <c r="F182" s="40"/>
      <c r="I182" s="40"/>
      <c r="J182" s="40"/>
      <c r="K182" s="40"/>
    </row>
    <row r="183" spans="1:11" x14ac:dyDescent="0.25">
      <c r="A183" s="41"/>
      <c r="B183" s="40"/>
      <c r="C183" s="40"/>
      <c r="D183" s="40"/>
      <c r="E183" s="41"/>
      <c r="F183" s="40"/>
      <c r="I183" s="40"/>
      <c r="J183" s="40"/>
      <c r="K183" s="40"/>
    </row>
    <row r="184" spans="1:11" x14ac:dyDescent="0.25">
      <c r="A184" s="41"/>
      <c r="B184" s="40"/>
      <c r="C184" s="40"/>
      <c r="D184" s="40"/>
      <c r="E184" s="41"/>
      <c r="F184" s="40"/>
      <c r="I184" s="40"/>
      <c r="J184" s="40"/>
      <c r="K184" s="40"/>
    </row>
    <row r="185" spans="1:11" x14ac:dyDescent="0.25">
      <c r="A185" s="41"/>
      <c r="B185" s="40"/>
      <c r="C185" s="40"/>
      <c r="D185" s="40"/>
      <c r="E185" s="41"/>
      <c r="F185" s="40"/>
      <c r="I185" s="40"/>
      <c r="J185" s="40"/>
      <c r="K185" s="40"/>
    </row>
    <row r="186" spans="1:11" x14ac:dyDescent="0.25">
      <c r="A186" s="41"/>
      <c r="B186" s="40"/>
      <c r="C186" s="40"/>
      <c r="D186" s="40"/>
      <c r="E186" s="41"/>
      <c r="F186" s="40"/>
      <c r="I186" s="40"/>
      <c r="J186" s="40"/>
      <c r="K186" s="40"/>
    </row>
    <row r="187" spans="1:11" x14ac:dyDescent="0.25">
      <c r="A187" s="41"/>
      <c r="B187" s="40"/>
      <c r="C187" s="40"/>
      <c r="D187" s="40"/>
      <c r="E187" s="41"/>
      <c r="F187" s="40"/>
      <c r="I187" s="40"/>
      <c r="J187" s="40"/>
      <c r="K187" s="40"/>
    </row>
    <row r="188" spans="1:11" x14ac:dyDescent="0.25">
      <c r="A188" s="41"/>
      <c r="B188" s="40"/>
      <c r="C188" s="40"/>
      <c r="D188" s="40"/>
      <c r="E188" s="41"/>
      <c r="F188" s="40"/>
      <c r="I188" s="40"/>
      <c r="J188" s="40"/>
      <c r="K188" s="40"/>
    </row>
    <row r="189" spans="1:11" x14ac:dyDescent="0.25">
      <c r="A189" s="41"/>
      <c r="B189" s="40"/>
      <c r="C189" s="40"/>
      <c r="D189" s="40"/>
      <c r="E189" s="41"/>
      <c r="F189" s="40"/>
      <c r="I189" s="40"/>
      <c r="J189" s="40"/>
      <c r="K189" s="40"/>
    </row>
    <row r="190" spans="1:11" x14ac:dyDescent="0.25">
      <c r="A190" s="41"/>
      <c r="B190" s="40"/>
      <c r="C190" s="40"/>
      <c r="D190" s="40"/>
      <c r="E190" s="41"/>
      <c r="F190" s="40"/>
      <c r="I190" s="40"/>
      <c r="J190" s="40"/>
      <c r="K190" s="40"/>
    </row>
    <row r="191" spans="1:11" x14ac:dyDescent="0.25">
      <c r="A191" s="41"/>
      <c r="B191" s="40"/>
      <c r="C191" s="40"/>
      <c r="D191" s="40"/>
      <c r="E191" s="41"/>
      <c r="F191" s="40"/>
      <c r="I191" s="40"/>
      <c r="J191" s="40"/>
      <c r="K191" s="40"/>
    </row>
    <row r="192" spans="1:11" x14ac:dyDescent="0.25">
      <c r="A192" s="41"/>
      <c r="B192" s="40"/>
      <c r="C192" s="40"/>
      <c r="D192" s="40"/>
      <c r="E192" s="41"/>
      <c r="F192" s="40"/>
      <c r="I192" s="40"/>
      <c r="J192" s="40"/>
      <c r="K192" s="40"/>
    </row>
    <row r="193" spans="1:11" x14ac:dyDescent="0.25">
      <c r="A193" s="41"/>
      <c r="B193" s="40"/>
      <c r="C193" s="40"/>
      <c r="D193" s="40"/>
      <c r="E193" s="41"/>
      <c r="F193" s="40"/>
      <c r="I193" s="40"/>
      <c r="J193" s="40"/>
      <c r="K193" s="40"/>
    </row>
    <row r="194" spans="1:11" x14ac:dyDescent="0.25">
      <c r="A194" s="41"/>
      <c r="B194" s="40"/>
      <c r="C194" s="40"/>
      <c r="D194" s="40"/>
      <c r="E194" s="41"/>
      <c r="F194" s="40"/>
      <c r="I194" s="40"/>
      <c r="J194" s="40"/>
      <c r="K194" s="40"/>
    </row>
    <row r="195" spans="1:11" x14ac:dyDescent="0.25">
      <c r="A195" s="41"/>
      <c r="B195" s="40"/>
      <c r="C195" s="40"/>
      <c r="D195" s="40"/>
      <c r="E195" s="41"/>
      <c r="F195" s="40"/>
      <c r="I195" s="40"/>
      <c r="J195" s="40"/>
      <c r="K195" s="40"/>
    </row>
    <row r="196" spans="1:11" x14ac:dyDescent="0.25">
      <c r="A196" s="41"/>
      <c r="B196" s="40"/>
      <c r="C196" s="40"/>
      <c r="D196" s="40"/>
      <c r="E196" s="41"/>
      <c r="F196" s="40"/>
      <c r="I196" s="40"/>
      <c r="J196" s="40"/>
      <c r="K196" s="40"/>
    </row>
    <row r="197" spans="1:11" x14ac:dyDescent="0.25">
      <c r="A197" s="41"/>
      <c r="B197" s="40"/>
      <c r="C197" s="40"/>
      <c r="D197" s="40"/>
      <c r="E197" s="41"/>
      <c r="F197" s="40"/>
      <c r="I197" s="40"/>
      <c r="J197" s="40"/>
      <c r="K197" s="40"/>
    </row>
    <row r="198" spans="1:11" x14ac:dyDescent="0.25">
      <c r="A198" s="41"/>
      <c r="B198" s="40"/>
      <c r="C198" s="40"/>
      <c r="D198" s="40"/>
      <c r="E198" s="41"/>
      <c r="F198" s="40"/>
      <c r="I198" s="40"/>
      <c r="J198" s="40"/>
      <c r="K198" s="40"/>
    </row>
    <row r="199" spans="1:11" x14ac:dyDescent="0.25">
      <c r="A199" s="41"/>
      <c r="B199" s="40"/>
      <c r="C199" s="40"/>
      <c r="D199" s="40"/>
      <c r="E199" s="41"/>
      <c r="F199" s="40"/>
      <c r="I199" s="40"/>
      <c r="J199" s="40"/>
      <c r="K199" s="40"/>
    </row>
    <row r="200" spans="1:11" x14ac:dyDescent="0.25">
      <c r="A200" s="41"/>
      <c r="B200" s="40"/>
      <c r="C200" s="40"/>
      <c r="D200" s="40"/>
      <c r="E200" s="41"/>
      <c r="F200" s="40"/>
      <c r="I200" s="40"/>
      <c r="J200" s="40"/>
      <c r="K200" s="40"/>
    </row>
    <row r="201" spans="1:11" x14ac:dyDescent="0.25">
      <c r="A201" s="41"/>
      <c r="B201" s="40"/>
      <c r="C201" s="40"/>
      <c r="D201" s="40"/>
      <c r="E201" s="41"/>
      <c r="F201" s="40"/>
      <c r="I201" s="40"/>
      <c r="J201" s="40"/>
      <c r="K201" s="40"/>
    </row>
    <row r="202" spans="1:11" x14ac:dyDescent="0.25">
      <c r="A202" s="41"/>
      <c r="B202" s="40"/>
      <c r="C202" s="40"/>
      <c r="D202" s="40"/>
      <c r="E202" s="41"/>
      <c r="F202" s="40"/>
      <c r="I202" s="40"/>
      <c r="J202" s="40"/>
      <c r="K202" s="40"/>
    </row>
    <row r="203" spans="1:11" x14ac:dyDescent="0.25">
      <c r="A203" s="41"/>
      <c r="B203" s="40"/>
      <c r="C203" s="40"/>
      <c r="D203" s="40"/>
      <c r="E203" s="41"/>
      <c r="F203" s="40"/>
      <c r="I203" s="40"/>
      <c r="J203" s="40"/>
      <c r="K203" s="40"/>
    </row>
    <row r="204" spans="1:11" x14ac:dyDescent="0.25">
      <c r="A204" s="41"/>
      <c r="B204" s="40"/>
      <c r="C204" s="40"/>
      <c r="D204" s="40"/>
      <c r="E204" s="41"/>
      <c r="F204" s="40"/>
      <c r="I204" s="40"/>
      <c r="J204" s="40"/>
      <c r="K204" s="40"/>
    </row>
    <row r="205" spans="1:11" x14ac:dyDescent="0.25">
      <c r="A205" s="41"/>
      <c r="B205" s="40"/>
      <c r="C205" s="40"/>
      <c r="D205" s="40"/>
      <c r="E205" s="41"/>
      <c r="F205" s="40"/>
      <c r="I205" s="40"/>
      <c r="J205" s="40"/>
      <c r="K205" s="40"/>
    </row>
    <row r="206" spans="1:11" x14ac:dyDescent="0.25">
      <c r="A206" s="41"/>
      <c r="B206" s="40"/>
      <c r="C206" s="40"/>
      <c r="D206" s="40"/>
      <c r="E206" s="41"/>
      <c r="F206" s="40"/>
      <c r="I206" s="40"/>
      <c r="J206" s="40"/>
      <c r="K206" s="40"/>
    </row>
    <row r="207" spans="1:11" x14ac:dyDescent="0.25">
      <c r="A207" s="41"/>
      <c r="B207" s="40"/>
      <c r="C207" s="40"/>
      <c r="D207" s="40"/>
      <c r="E207" s="41"/>
      <c r="F207" s="40"/>
      <c r="I207" s="40"/>
      <c r="J207" s="40"/>
      <c r="K207" s="40"/>
    </row>
    <row r="208" spans="1:11" x14ac:dyDescent="0.25">
      <c r="A208" s="41"/>
      <c r="B208" s="40"/>
      <c r="C208" s="40"/>
      <c r="D208" s="40"/>
      <c r="E208" s="41"/>
      <c r="F208" s="40"/>
      <c r="I208" s="40"/>
      <c r="J208" s="40"/>
      <c r="K208" s="40"/>
    </row>
    <row r="209" spans="1:11" x14ac:dyDescent="0.25">
      <c r="A209" s="41"/>
      <c r="B209" s="40"/>
      <c r="C209" s="40"/>
      <c r="D209" s="40"/>
      <c r="E209" s="41"/>
      <c r="F209" s="40"/>
      <c r="I209" s="40"/>
      <c r="J209" s="40"/>
      <c r="K209" s="40"/>
    </row>
    <row r="210" spans="1:11" x14ac:dyDescent="0.25">
      <c r="A210" s="41"/>
      <c r="B210" s="40"/>
      <c r="C210" s="40"/>
      <c r="D210" s="40"/>
      <c r="E210" s="41"/>
      <c r="F210" s="40"/>
      <c r="I210" s="40"/>
      <c r="J210" s="40"/>
      <c r="K210" s="40"/>
    </row>
    <row r="211" spans="1:11" x14ac:dyDescent="0.25">
      <c r="A211" s="41"/>
      <c r="B211" s="40"/>
      <c r="C211" s="40"/>
      <c r="D211" s="40"/>
      <c r="E211" s="41"/>
      <c r="F211" s="40"/>
      <c r="I211" s="40"/>
      <c r="J211" s="40"/>
      <c r="K211" s="40"/>
    </row>
    <row r="212" spans="1:11" x14ac:dyDescent="0.25">
      <c r="A212" s="41"/>
      <c r="B212" s="40"/>
      <c r="C212" s="40"/>
      <c r="D212" s="40"/>
      <c r="E212" s="41"/>
      <c r="F212" s="40"/>
      <c r="I212" s="40"/>
      <c r="J212" s="40"/>
      <c r="K212" s="40"/>
    </row>
    <row r="213" spans="1:11" x14ac:dyDescent="0.25">
      <c r="A213" s="41"/>
      <c r="B213" s="40"/>
      <c r="C213" s="40"/>
      <c r="D213" s="40"/>
      <c r="E213" s="41"/>
      <c r="F213" s="40"/>
      <c r="I213" s="40"/>
      <c r="J213" s="40"/>
      <c r="K213" s="40"/>
    </row>
    <row r="214" spans="1:11" x14ac:dyDescent="0.25">
      <c r="A214" s="41"/>
      <c r="B214" s="40"/>
      <c r="C214" s="40"/>
      <c r="D214" s="40"/>
      <c r="E214" s="41"/>
      <c r="F214" s="40"/>
      <c r="I214" s="40"/>
      <c r="J214" s="40"/>
      <c r="K214" s="40"/>
    </row>
    <row r="215" spans="1:11" x14ac:dyDescent="0.25">
      <c r="A215" s="41"/>
      <c r="B215" s="40"/>
      <c r="C215" s="40"/>
      <c r="D215" s="40"/>
      <c r="E215" s="41"/>
      <c r="F215" s="40"/>
      <c r="I215" s="40"/>
      <c r="J215" s="40"/>
      <c r="K215" s="40"/>
    </row>
    <row r="216" spans="1:11" x14ac:dyDescent="0.25">
      <c r="A216" s="41"/>
      <c r="B216" s="40"/>
      <c r="C216" s="40"/>
      <c r="D216" s="40"/>
      <c r="E216" s="41"/>
      <c r="F216" s="40"/>
      <c r="I216" s="40"/>
      <c r="J216" s="40"/>
      <c r="K216" s="40"/>
    </row>
    <row r="217" spans="1:11" x14ac:dyDescent="0.25">
      <c r="A217" s="41"/>
      <c r="B217" s="40"/>
      <c r="C217" s="40"/>
      <c r="D217" s="40"/>
      <c r="E217" s="41"/>
      <c r="F217" s="40"/>
      <c r="I217" s="40"/>
      <c r="J217" s="40"/>
      <c r="K217" s="40"/>
    </row>
    <row r="218" spans="1:11" x14ac:dyDescent="0.25">
      <c r="A218" s="41"/>
      <c r="B218" s="40"/>
      <c r="C218" s="40"/>
      <c r="D218" s="40"/>
      <c r="E218" s="41"/>
      <c r="F218" s="40"/>
      <c r="I218" s="40"/>
      <c r="J218" s="40"/>
      <c r="K218" s="40"/>
    </row>
    <row r="219" spans="1:11" x14ac:dyDescent="0.25">
      <c r="A219" s="41"/>
      <c r="B219" s="40"/>
      <c r="C219" s="40"/>
      <c r="D219" s="40"/>
      <c r="E219" s="41"/>
      <c r="F219" s="40"/>
      <c r="I219" s="40"/>
      <c r="J219" s="40"/>
      <c r="K219" s="40"/>
    </row>
    <row r="220" spans="1:11" x14ac:dyDescent="0.25">
      <c r="A220" s="41"/>
      <c r="B220" s="40"/>
      <c r="C220" s="40"/>
      <c r="D220" s="40"/>
      <c r="E220" s="41"/>
      <c r="F220" s="40"/>
      <c r="I220" s="40"/>
      <c r="J220" s="40"/>
      <c r="K220" s="40"/>
    </row>
    <row r="221" spans="1:11" x14ac:dyDescent="0.25">
      <c r="A221" s="41"/>
      <c r="B221" s="40"/>
      <c r="C221" s="40"/>
      <c r="D221" s="40"/>
      <c r="E221" s="41"/>
      <c r="F221" s="40"/>
      <c r="I221" s="40"/>
      <c r="J221" s="40"/>
      <c r="K221" s="40"/>
    </row>
    <row r="222" spans="1:11" x14ac:dyDescent="0.25">
      <c r="A222" s="41"/>
      <c r="B222" s="40"/>
      <c r="C222" s="40"/>
      <c r="D222" s="40"/>
      <c r="E222" s="41"/>
      <c r="F222" s="40"/>
      <c r="I222" s="40"/>
      <c r="J222" s="40"/>
      <c r="K222" s="40"/>
    </row>
    <row r="223" spans="1:11" x14ac:dyDescent="0.25">
      <c r="A223" s="41"/>
      <c r="B223" s="40"/>
      <c r="C223" s="40"/>
      <c r="D223" s="40"/>
      <c r="E223" s="41"/>
      <c r="F223" s="40"/>
      <c r="I223" s="40"/>
      <c r="J223" s="40"/>
      <c r="K223" s="40"/>
    </row>
    <row r="224" spans="1:11" x14ac:dyDescent="0.25">
      <c r="A224" s="41"/>
      <c r="B224" s="40"/>
      <c r="C224" s="40"/>
      <c r="D224" s="40"/>
      <c r="E224" s="41"/>
      <c r="F224" s="40"/>
      <c r="I224" s="40"/>
      <c r="J224" s="40"/>
      <c r="K224" s="40"/>
    </row>
    <row r="225" spans="1:11" x14ac:dyDescent="0.25">
      <c r="A225" s="41"/>
      <c r="B225" s="40"/>
      <c r="C225" s="40"/>
      <c r="D225" s="40"/>
      <c r="E225" s="41"/>
      <c r="F225" s="40"/>
      <c r="I225" s="40"/>
      <c r="J225" s="40"/>
      <c r="K225" s="40"/>
    </row>
    <row r="226" spans="1:11" x14ac:dyDescent="0.25">
      <c r="A226" s="41"/>
      <c r="B226" s="40"/>
      <c r="C226" s="40"/>
      <c r="D226" s="40"/>
      <c r="E226" s="41"/>
      <c r="F226" s="40"/>
      <c r="I226" s="40"/>
      <c r="J226" s="40"/>
      <c r="K226" s="40"/>
    </row>
    <row r="227" spans="1:11" x14ac:dyDescent="0.25">
      <c r="A227" s="41"/>
      <c r="B227" s="40"/>
      <c r="C227" s="40"/>
      <c r="D227" s="40"/>
      <c r="E227" s="41"/>
      <c r="F227" s="40"/>
      <c r="I227" s="40"/>
      <c r="J227" s="40"/>
      <c r="K227" s="40"/>
    </row>
    <row r="228" spans="1:11" x14ac:dyDescent="0.25">
      <c r="A228" s="41"/>
      <c r="B228" s="40"/>
      <c r="C228" s="40"/>
      <c r="D228" s="40"/>
      <c r="E228" s="41"/>
      <c r="F228" s="40"/>
      <c r="I228" s="40"/>
      <c r="J228" s="40"/>
      <c r="K228" s="40"/>
    </row>
    <row r="229" spans="1:11" x14ac:dyDescent="0.25">
      <c r="A229" s="41"/>
      <c r="B229" s="40"/>
      <c r="C229" s="40"/>
      <c r="D229" s="40"/>
      <c r="E229" s="41"/>
      <c r="F229" s="40"/>
      <c r="I229" s="40"/>
      <c r="J229" s="40"/>
      <c r="K229" s="40"/>
    </row>
    <row r="230" spans="1:11" x14ac:dyDescent="0.25">
      <c r="A230" s="41"/>
      <c r="B230" s="40"/>
      <c r="C230" s="40"/>
      <c r="D230" s="40"/>
      <c r="E230" s="41"/>
      <c r="F230" s="40"/>
      <c r="I230" s="40"/>
      <c r="J230" s="40"/>
      <c r="K230" s="40"/>
    </row>
    <row r="231" spans="1:11" x14ac:dyDescent="0.25">
      <c r="A231" s="41"/>
      <c r="B231" s="40"/>
      <c r="C231" s="40"/>
      <c r="D231" s="40"/>
      <c r="E231" s="41"/>
      <c r="F231" s="40"/>
      <c r="I231" s="40"/>
      <c r="J231" s="40"/>
      <c r="K231" s="40"/>
    </row>
    <row r="232" spans="1:11" x14ac:dyDescent="0.25">
      <c r="A232" s="41"/>
      <c r="B232" s="40"/>
      <c r="C232" s="40"/>
      <c r="D232" s="40"/>
      <c r="E232" s="41"/>
      <c r="F232" s="40"/>
      <c r="I232" s="40"/>
      <c r="J232" s="40"/>
      <c r="K232" s="40"/>
    </row>
    <row r="233" spans="1:11" x14ac:dyDescent="0.25">
      <c r="A233" s="41"/>
      <c r="B233" s="40"/>
      <c r="C233" s="40"/>
      <c r="D233" s="40"/>
      <c r="E233" s="41"/>
      <c r="F233" s="40"/>
      <c r="I233" s="40"/>
      <c r="J233" s="40"/>
      <c r="K233" s="40"/>
    </row>
    <row r="234" spans="1:11" x14ac:dyDescent="0.25">
      <c r="A234" s="41"/>
      <c r="B234" s="40"/>
      <c r="C234" s="40"/>
      <c r="D234" s="40"/>
      <c r="E234" s="41"/>
      <c r="F234" s="40"/>
      <c r="I234" s="40"/>
      <c r="J234" s="40"/>
      <c r="K234" s="40"/>
    </row>
    <row r="235" spans="1:11" x14ac:dyDescent="0.25">
      <c r="A235" s="41"/>
      <c r="B235" s="40"/>
      <c r="C235" s="40"/>
      <c r="D235" s="40"/>
      <c r="E235" s="41"/>
      <c r="F235" s="40"/>
      <c r="I235" s="40"/>
      <c r="J235" s="40"/>
      <c r="K235" s="40"/>
    </row>
    <row r="236" spans="1:11" x14ac:dyDescent="0.25">
      <c r="A236" s="41"/>
      <c r="B236" s="40"/>
      <c r="C236" s="40"/>
      <c r="D236" s="40"/>
      <c r="E236" s="41"/>
      <c r="F236" s="40"/>
      <c r="I236" s="40"/>
      <c r="J236" s="40"/>
      <c r="K236" s="40"/>
    </row>
    <row r="237" spans="1:11" x14ac:dyDescent="0.25">
      <c r="A237" s="41"/>
      <c r="B237" s="40"/>
      <c r="C237" s="40"/>
      <c r="D237" s="40"/>
      <c r="E237" s="41"/>
      <c r="F237" s="40"/>
      <c r="I237" s="40"/>
      <c r="J237" s="40"/>
      <c r="K237" s="40"/>
    </row>
    <row r="238" spans="1:11" x14ac:dyDescent="0.25">
      <c r="A238" s="41"/>
      <c r="B238" s="40"/>
      <c r="C238" s="40"/>
      <c r="D238" s="40"/>
      <c r="E238" s="41"/>
      <c r="F238" s="40"/>
      <c r="I238" s="40"/>
      <c r="J238" s="40"/>
      <c r="K238" s="40"/>
    </row>
    <row r="239" spans="1:11" x14ac:dyDescent="0.25">
      <c r="A239" s="41"/>
      <c r="B239" s="40"/>
      <c r="C239" s="40"/>
      <c r="D239" s="40"/>
      <c r="E239" s="41"/>
      <c r="F239" s="40"/>
      <c r="I239" s="40"/>
      <c r="J239" s="40"/>
      <c r="K239" s="40"/>
    </row>
    <row r="240" spans="1:11" x14ac:dyDescent="0.25">
      <c r="A240" s="41"/>
      <c r="B240" s="40"/>
      <c r="C240" s="40"/>
      <c r="D240" s="40"/>
      <c r="E240" s="41"/>
      <c r="F240" s="40"/>
      <c r="I240" s="40"/>
      <c r="J240" s="40"/>
      <c r="K240" s="40"/>
    </row>
    <row r="241" spans="1:11" x14ac:dyDescent="0.25">
      <c r="A241" s="41"/>
      <c r="B241" s="40"/>
      <c r="C241" s="40"/>
      <c r="D241" s="40"/>
      <c r="E241" s="41"/>
      <c r="F241" s="40"/>
      <c r="I241" s="40"/>
      <c r="J241" s="40"/>
      <c r="K241" s="40"/>
    </row>
    <row r="242" spans="1:11" x14ac:dyDescent="0.25">
      <c r="A242" s="41"/>
      <c r="B242" s="40"/>
      <c r="C242" s="40"/>
      <c r="D242" s="40"/>
      <c r="E242" s="41"/>
      <c r="F242" s="40"/>
      <c r="I242" s="40"/>
      <c r="J242" s="40"/>
      <c r="K242" s="40"/>
    </row>
    <row r="243" spans="1:11" x14ac:dyDescent="0.25">
      <c r="A243" s="41"/>
      <c r="B243" s="40"/>
      <c r="C243" s="40"/>
      <c r="D243" s="40"/>
      <c r="E243" s="41"/>
      <c r="F243" s="40"/>
      <c r="I243" s="40"/>
      <c r="J243" s="40"/>
      <c r="K243" s="40"/>
    </row>
    <row r="244" spans="1:11" x14ac:dyDescent="0.25">
      <c r="A244" s="41"/>
      <c r="B244" s="40"/>
      <c r="C244" s="40"/>
      <c r="D244" s="40"/>
      <c r="E244" s="41"/>
      <c r="F244" s="40"/>
      <c r="I244" s="40"/>
      <c r="J244" s="40"/>
      <c r="K244" s="40"/>
    </row>
    <row r="245" spans="1:11" x14ac:dyDescent="0.25">
      <c r="A245" s="41"/>
      <c r="B245" s="40"/>
      <c r="C245" s="40"/>
      <c r="D245" s="40"/>
      <c r="E245" s="41"/>
      <c r="F245" s="40"/>
      <c r="I245" s="40"/>
      <c r="J245" s="40"/>
      <c r="K245" s="40"/>
    </row>
    <row r="246" spans="1:11" x14ac:dyDescent="0.25">
      <c r="A246" s="41"/>
      <c r="B246" s="40"/>
      <c r="C246" s="40"/>
      <c r="D246" s="40"/>
      <c r="E246" s="41"/>
      <c r="F246" s="40"/>
      <c r="I246" s="40"/>
      <c r="J246" s="40"/>
      <c r="K246" s="40"/>
    </row>
    <row r="247" spans="1:11" x14ac:dyDescent="0.25">
      <c r="A247" s="41"/>
      <c r="B247" s="40"/>
      <c r="C247" s="40"/>
      <c r="D247" s="40"/>
      <c r="E247" s="41"/>
      <c r="F247" s="40"/>
      <c r="I247" s="40"/>
      <c r="J247" s="40"/>
      <c r="K247" s="40"/>
    </row>
    <row r="248" spans="1:11" x14ac:dyDescent="0.25">
      <c r="A248" s="41"/>
      <c r="B248" s="40"/>
      <c r="C248" s="40"/>
      <c r="D248" s="40"/>
      <c r="E248" s="41"/>
      <c r="F248" s="40"/>
      <c r="I248" s="40"/>
      <c r="J248" s="40"/>
      <c r="K248" s="40"/>
    </row>
    <row r="249" spans="1:11" x14ac:dyDescent="0.25">
      <c r="A249" s="41"/>
      <c r="B249" s="40"/>
      <c r="C249" s="40"/>
      <c r="D249" s="40"/>
      <c r="E249" s="41"/>
      <c r="F249" s="40"/>
      <c r="I249" s="40"/>
      <c r="J249" s="40"/>
      <c r="K249" s="40"/>
    </row>
    <row r="250" spans="1:11" x14ac:dyDescent="0.25">
      <c r="A250" s="41"/>
      <c r="B250" s="40"/>
      <c r="C250" s="40"/>
      <c r="D250" s="40"/>
      <c r="E250" s="41"/>
      <c r="F250" s="40"/>
      <c r="I250" s="40"/>
      <c r="J250" s="40"/>
      <c r="K250" s="40"/>
    </row>
    <row r="251" spans="1:11" x14ac:dyDescent="0.25">
      <c r="A251" s="41"/>
      <c r="B251" s="40"/>
      <c r="C251" s="40"/>
      <c r="D251" s="40"/>
      <c r="E251" s="41"/>
      <c r="F251" s="40"/>
      <c r="I251" s="40"/>
      <c r="J251" s="40"/>
      <c r="K251" s="40"/>
    </row>
    <row r="252" spans="1:11" x14ac:dyDescent="0.25">
      <c r="A252" s="41"/>
      <c r="B252" s="40"/>
      <c r="C252" s="40"/>
      <c r="D252" s="40"/>
      <c r="E252" s="41"/>
      <c r="F252" s="40"/>
      <c r="I252" s="40"/>
      <c r="J252" s="40"/>
      <c r="K252" s="40"/>
    </row>
    <row r="253" spans="1:11" x14ac:dyDescent="0.25">
      <c r="A253" s="41"/>
      <c r="B253" s="40"/>
      <c r="C253" s="40"/>
      <c r="D253" s="40"/>
      <c r="E253" s="41"/>
      <c r="F253" s="40"/>
      <c r="I253" s="40"/>
      <c r="J253" s="40"/>
      <c r="K253" s="40"/>
    </row>
    <row r="254" spans="1:11" x14ac:dyDescent="0.25">
      <c r="A254" s="41"/>
      <c r="B254" s="40"/>
      <c r="C254" s="40"/>
      <c r="D254" s="40"/>
      <c r="E254" s="41"/>
      <c r="F254" s="40"/>
      <c r="I254" s="40"/>
      <c r="J254" s="40"/>
      <c r="K254" s="40"/>
    </row>
    <row r="255" spans="1:11" x14ac:dyDescent="0.25">
      <c r="A255" s="41"/>
      <c r="B255" s="40"/>
      <c r="C255" s="40"/>
      <c r="D255" s="40"/>
      <c r="E255" s="41"/>
      <c r="F255" s="40"/>
      <c r="I255" s="40"/>
      <c r="J255" s="40"/>
      <c r="K255" s="40"/>
    </row>
    <row r="256" spans="1:11" x14ac:dyDescent="0.25">
      <c r="A256" s="41"/>
      <c r="B256" s="40"/>
      <c r="C256" s="40"/>
      <c r="D256" s="40"/>
      <c r="E256" s="41"/>
      <c r="F256" s="40"/>
      <c r="I256" s="40"/>
      <c r="J256" s="40"/>
      <c r="K256" s="40"/>
    </row>
    <row r="257" spans="1:11" x14ac:dyDescent="0.25">
      <c r="A257" s="41"/>
      <c r="B257" s="40"/>
      <c r="C257" s="40"/>
      <c r="D257" s="40"/>
      <c r="E257" s="41"/>
      <c r="F257" s="40"/>
      <c r="I257" s="40"/>
      <c r="J257" s="40"/>
      <c r="K257" s="40"/>
    </row>
    <row r="258" spans="1:11" x14ac:dyDescent="0.25">
      <c r="A258" s="41"/>
      <c r="B258" s="40"/>
      <c r="C258" s="40"/>
      <c r="D258" s="40"/>
      <c r="E258" s="41"/>
      <c r="F258" s="40"/>
      <c r="I258" s="40"/>
      <c r="J258" s="40"/>
      <c r="K258" s="40"/>
    </row>
    <row r="259" spans="1:11" x14ac:dyDescent="0.25">
      <c r="A259" s="41"/>
      <c r="B259" s="40"/>
      <c r="C259" s="40"/>
      <c r="D259" s="40"/>
      <c r="E259" s="41"/>
      <c r="F259" s="40"/>
      <c r="I259" s="40"/>
      <c r="J259" s="40"/>
      <c r="K259" s="40"/>
    </row>
    <row r="260" spans="1:11" x14ac:dyDescent="0.25">
      <c r="A260" s="41"/>
      <c r="B260" s="40"/>
      <c r="C260" s="40"/>
      <c r="D260" s="40"/>
      <c r="E260" s="41"/>
      <c r="F260" s="40"/>
      <c r="I260" s="40"/>
      <c r="J260" s="40"/>
      <c r="K260" s="40"/>
    </row>
    <row r="261" spans="1:11" x14ac:dyDescent="0.25">
      <c r="A261" s="41"/>
      <c r="B261" s="40"/>
      <c r="C261" s="40"/>
      <c r="D261" s="40"/>
      <c r="E261" s="41"/>
      <c r="F261" s="40"/>
      <c r="I261" s="40"/>
      <c r="J261" s="40"/>
      <c r="K261" s="40"/>
    </row>
    <row r="262" spans="1:11" x14ac:dyDescent="0.25">
      <c r="A262" s="41"/>
      <c r="B262" s="40"/>
      <c r="C262" s="40"/>
      <c r="D262" s="40"/>
      <c r="E262" s="41"/>
      <c r="F262" s="40"/>
      <c r="I262" s="40"/>
      <c r="J262" s="40"/>
      <c r="K262" s="40"/>
    </row>
    <row r="263" spans="1:11" x14ac:dyDescent="0.25">
      <c r="A263" s="41"/>
      <c r="B263" s="40"/>
      <c r="C263" s="40"/>
      <c r="D263" s="40"/>
      <c r="E263" s="41"/>
      <c r="F263" s="40"/>
      <c r="I263" s="40"/>
      <c r="J263" s="40"/>
      <c r="K263" s="40"/>
    </row>
    <row r="264" spans="1:11" x14ac:dyDescent="0.25">
      <c r="A264" s="41"/>
      <c r="B264" s="40"/>
      <c r="C264" s="40"/>
      <c r="D264" s="40"/>
      <c r="E264" s="41"/>
      <c r="F264" s="40"/>
      <c r="I264" s="40"/>
      <c r="J264" s="40"/>
      <c r="K264" s="40"/>
    </row>
    <row r="265" spans="1:11" x14ac:dyDescent="0.25">
      <c r="A265" s="41"/>
      <c r="B265" s="40"/>
      <c r="C265" s="40"/>
      <c r="D265" s="40"/>
      <c r="E265" s="41"/>
      <c r="F265" s="40"/>
      <c r="I265" s="40"/>
      <c r="J265" s="40"/>
      <c r="K265" s="40"/>
    </row>
    <row r="266" spans="1:11" x14ac:dyDescent="0.25">
      <c r="A266" s="41"/>
      <c r="B266" s="40"/>
      <c r="C266" s="40"/>
      <c r="D266" s="40"/>
      <c r="E266" s="41"/>
      <c r="F266" s="40"/>
      <c r="I266" s="40"/>
      <c r="J266" s="40"/>
      <c r="K266" s="40"/>
    </row>
    <row r="267" spans="1:11" x14ac:dyDescent="0.25">
      <c r="A267" s="41"/>
      <c r="B267" s="40"/>
      <c r="C267" s="40"/>
      <c r="D267" s="40"/>
      <c r="E267" s="41"/>
      <c r="F267" s="40"/>
      <c r="I267" s="40"/>
      <c r="J267" s="40"/>
      <c r="K267" s="40"/>
    </row>
    <row r="268" spans="1:11" x14ac:dyDescent="0.25">
      <c r="A268" s="41"/>
      <c r="B268" s="40"/>
      <c r="C268" s="40"/>
      <c r="D268" s="40"/>
      <c r="E268" s="41"/>
      <c r="F268" s="40"/>
      <c r="I268" s="40"/>
      <c r="J268" s="40"/>
      <c r="K268" s="40"/>
    </row>
    <row r="269" spans="1:11" x14ac:dyDescent="0.25">
      <c r="A269" s="41"/>
      <c r="B269" s="40"/>
      <c r="C269" s="40"/>
      <c r="D269" s="40"/>
      <c r="E269" s="41"/>
      <c r="F269" s="40"/>
      <c r="I269" s="40"/>
      <c r="J269" s="40"/>
      <c r="K269" s="40"/>
    </row>
    <row r="270" spans="1:11" x14ac:dyDescent="0.25">
      <c r="A270" s="41"/>
      <c r="B270" s="40"/>
      <c r="C270" s="40"/>
      <c r="D270" s="40"/>
      <c r="E270" s="41"/>
      <c r="F270" s="40"/>
      <c r="I270" s="40"/>
      <c r="J270" s="40"/>
      <c r="K270" s="40"/>
    </row>
    <row r="271" spans="1:11" x14ac:dyDescent="0.25">
      <c r="A271" s="41"/>
      <c r="B271" s="40"/>
      <c r="C271" s="40"/>
      <c r="D271" s="40"/>
      <c r="E271" s="41"/>
      <c r="F271" s="40"/>
      <c r="I271" s="40"/>
      <c r="J271" s="40"/>
      <c r="K271" s="40"/>
    </row>
    <row r="272" spans="1:11" x14ac:dyDescent="0.25">
      <c r="A272" s="41"/>
      <c r="B272" s="40"/>
      <c r="C272" s="40"/>
      <c r="D272" s="40"/>
      <c r="E272" s="41"/>
      <c r="F272" s="40"/>
      <c r="I272" s="40"/>
      <c r="J272" s="40"/>
      <c r="K272" s="40"/>
    </row>
    <row r="273" spans="1:11" x14ac:dyDescent="0.25">
      <c r="A273" s="41"/>
      <c r="B273" s="40"/>
      <c r="C273" s="40"/>
      <c r="D273" s="40"/>
      <c r="E273" s="41"/>
      <c r="F273" s="40"/>
      <c r="I273" s="40"/>
      <c r="J273" s="40"/>
      <c r="K273" s="40"/>
    </row>
    <row r="274" spans="1:11" x14ac:dyDescent="0.25">
      <c r="A274" s="41"/>
      <c r="B274" s="40"/>
      <c r="C274" s="40"/>
      <c r="D274" s="40"/>
      <c r="E274" s="41"/>
      <c r="F274" s="40"/>
      <c r="I274" s="40"/>
      <c r="J274" s="40"/>
      <c r="K274" s="40"/>
    </row>
    <row r="275" spans="1:11" x14ac:dyDescent="0.25">
      <c r="A275" s="41"/>
      <c r="B275" s="40"/>
      <c r="C275" s="40"/>
      <c r="D275" s="40"/>
      <c r="E275" s="41"/>
      <c r="F275" s="40"/>
      <c r="I275" s="40"/>
      <c r="J275" s="40"/>
      <c r="K275" s="40"/>
    </row>
    <row r="276" spans="1:11" x14ac:dyDescent="0.25">
      <c r="A276" s="41"/>
      <c r="B276" s="40"/>
      <c r="C276" s="40"/>
      <c r="D276" s="40"/>
      <c r="E276" s="41"/>
      <c r="F276" s="40"/>
      <c r="I276" s="40"/>
      <c r="J276" s="40"/>
      <c r="K276" s="40"/>
    </row>
    <row r="277" spans="1:11" x14ac:dyDescent="0.25">
      <c r="A277" s="41"/>
      <c r="B277" s="40"/>
      <c r="C277" s="40"/>
      <c r="D277" s="40"/>
      <c r="E277" s="41"/>
      <c r="F277" s="40"/>
      <c r="I277" s="40"/>
      <c r="J277" s="40"/>
      <c r="K277" s="40"/>
    </row>
    <row r="278" spans="1:11" x14ac:dyDescent="0.25">
      <c r="A278" s="41"/>
      <c r="B278" s="40"/>
      <c r="C278" s="40"/>
      <c r="D278" s="40"/>
      <c r="E278" s="41"/>
      <c r="F278" s="40"/>
      <c r="I278" s="40"/>
      <c r="J278" s="40"/>
      <c r="K278" s="40"/>
    </row>
    <row r="279" spans="1:11" x14ac:dyDescent="0.25">
      <c r="A279" s="41"/>
      <c r="B279" s="40"/>
      <c r="C279" s="40"/>
      <c r="D279" s="40"/>
      <c r="E279" s="41"/>
      <c r="F279" s="40"/>
      <c r="I279" s="40"/>
      <c r="J279" s="40"/>
      <c r="K279" s="40"/>
    </row>
    <row r="280" spans="1:11" x14ac:dyDescent="0.25">
      <c r="A280" s="41"/>
      <c r="B280" s="40"/>
      <c r="C280" s="40"/>
      <c r="D280" s="40"/>
      <c r="E280" s="41"/>
      <c r="F280" s="40"/>
      <c r="I280" s="40"/>
      <c r="J280" s="40"/>
      <c r="K280" s="40"/>
    </row>
    <row r="281" spans="1:11" x14ac:dyDescent="0.25">
      <c r="A281" s="41"/>
      <c r="B281" s="40"/>
      <c r="C281" s="40"/>
      <c r="D281" s="40"/>
      <c r="E281" s="41"/>
      <c r="F281" s="40"/>
      <c r="I281" s="40"/>
      <c r="J281" s="40"/>
      <c r="K281" s="40"/>
    </row>
    <row r="282" spans="1:11" x14ac:dyDescent="0.25">
      <c r="A282" s="41"/>
      <c r="B282" s="40"/>
      <c r="C282" s="40"/>
      <c r="D282" s="40"/>
      <c r="E282" s="41"/>
      <c r="F282" s="40"/>
      <c r="I282" s="40"/>
      <c r="J282" s="40"/>
      <c r="K282" s="40"/>
    </row>
    <row r="283" spans="1:11" x14ac:dyDescent="0.25">
      <c r="A283" s="41"/>
      <c r="B283" s="40"/>
      <c r="C283" s="40"/>
      <c r="D283" s="40"/>
      <c r="E283" s="41"/>
      <c r="F283" s="40"/>
      <c r="I283" s="40"/>
      <c r="J283" s="40"/>
      <c r="K283" s="40"/>
    </row>
    <row r="284" spans="1:11" x14ac:dyDescent="0.25">
      <c r="A284" s="41"/>
      <c r="B284" s="40"/>
      <c r="C284" s="40"/>
      <c r="D284" s="40"/>
      <c r="E284" s="41"/>
      <c r="F284" s="40"/>
      <c r="I284" s="40"/>
      <c r="J284" s="40"/>
      <c r="K284" s="40"/>
    </row>
    <row r="285" spans="1:11" x14ac:dyDescent="0.25">
      <c r="A285" s="41"/>
      <c r="B285" s="40"/>
      <c r="C285" s="40"/>
      <c r="D285" s="40"/>
      <c r="E285" s="41"/>
      <c r="F285" s="40"/>
      <c r="I285" s="40"/>
      <c r="J285" s="40"/>
      <c r="K285" s="40"/>
    </row>
    <row r="286" spans="1:11" x14ac:dyDescent="0.25">
      <c r="A286" s="41"/>
      <c r="B286" s="40"/>
      <c r="C286" s="40"/>
      <c r="D286" s="40"/>
      <c r="E286" s="41"/>
      <c r="F286" s="40"/>
      <c r="I286" s="40"/>
      <c r="J286" s="40"/>
      <c r="K286" s="40"/>
    </row>
    <row r="287" spans="1:11" x14ac:dyDescent="0.25">
      <c r="A287" s="41"/>
      <c r="B287" s="40"/>
      <c r="C287" s="40"/>
      <c r="D287" s="40"/>
      <c r="E287" s="41"/>
      <c r="F287" s="40"/>
      <c r="I287" s="40"/>
      <c r="J287" s="40"/>
      <c r="K287" s="40"/>
    </row>
    <row r="288" spans="1:11" x14ac:dyDescent="0.25">
      <c r="A288" s="41"/>
      <c r="B288" s="40"/>
      <c r="C288" s="40"/>
      <c r="D288" s="40"/>
      <c r="E288" s="41"/>
      <c r="F288" s="40"/>
      <c r="I288" s="40"/>
      <c r="J288" s="40"/>
      <c r="K288" s="40"/>
    </row>
    <row r="289" spans="1:11" x14ac:dyDescent="0.25">
      <c r="A289" s="41"/>
      <c r="B289" s="40"/>
      <c r="C289" s="40"/>
      <c r="D289" s="40"/>
      <c r="E289" s="41"/>
      <c r="F289" s="40"/>
      <c r="I289" s="40"/>
      <c r="J289" s="40"/>
      <c r="K289" s="40"/>
    </row>
    <row r="290" spans="1:11" x14ac:dyDescent="0.25">
      <c r="A290" s="41"/>
      <c r="B290" s="40"/>
      <c r="C290" s="40"/>
      <c r="D290" s="40"/>
      <c r="E290" s="41"/>
      <c r="F290" s="40"/>
      <c r="I290" s="40"/>
      <c r="J290" s="40"/>
      <c r="K290" s="40"/>
    </row>
    <row r="291" spans="1:11" x14ac:dyDescent="0.25">
      <c r="A291" s="41"/>
      <c r="B291" s="40"/>
      <c r="C291" s="40"/>
      <c r="D291" s="40"/>
      <c r="E291" s="41"/>
      <c r="F291" s="40"/>
      <c r="I291" s="40"/>
      <c r="J291" s="40"/>
      <c r="K291" s="40"/>
    </row>
    <row r="292" spans="1:11" x14ac:dyDescent="0.25">
      <c r="A292" s="41"/>
      <c r="B292" s="40"/>
      <c r="C292" s="40"/>
      <c r="D292" s="40"/>
      <c r="E292" s="41"/>
      <c r="F292" s="40"/>
      <c r="I292" s="40"/>
      <c r="J292" s="40"/>
      <c r="K292" s="40"/>
    </row>
    <row r="293" spans="1:11" x14ac:dyDescent="0.25">
      <c r="A293" s="41"/>
      <c r="B293" s="40"/>
      <c r="C293" s="40"/>
      <c r="D293" s="40"/>
      <c r="E293" s="41"/>
      <c r="F293" s="40"/>
      <c r="I293" s="40"/>
      <c r="J293" s="40"/>
      <c r="K293" s="40"/>
    </row>
    <row r="294" spans="1:11" x14ac:dyDescent="0.25">
      <c r="A294" s="41"/>
      <c r="B294" s="40"/>
      <c r="C294" s="40"/>
      <c r="D294" s="40"/>
      <c r="E294" s="41"/>
      <c r="F294" s="40"/>
      <c r="I294" s="40"/>
      <c r="J294" s="40"/>
      <c r="K294" s="40"/>
    </row>
    <row r="295" spans="1:11" x14ac:dyDescent="0.25">
      <c r="A295" s="41"/>
      <c r="B295" s="40"/>
      <c r="C295" s="40"/>
      <c r="D295" s="40"/>
      <c r="E295" s="41"/>
      <c r="F295" s="40"/>
      <c r="I295" s="40"/>
      <c r="J295" s="40"/>
      <c r="K295" s="40"/>
    </row>
    <row r="296" spans="1:11" x14ac:dyDescent="0.25">
      <c r="A296" s="41"/>
      <c r="B296" s="40"/>
      <c r="C296" s="40"/>
      <c r="D296" s="40"/>
      <c r="E296" s="41"/>
      <c r="F296" s="40"/>
      <c r="I296" s="40"/>
      <c r="J296" s="40"/>
      <c r="K296" s="40"/>
    </row>
    <row r="297" spans="1:11" x14ac:dyDescent="0.25">
      <c r="A297" s="41"/>
      <c r="B297" s="40"/>
      <c r="C297" s="40"/>
      <c r="D297" s="40"/>
      <c r="E297" s="41"/>
      <c r="F297" s="40"/>
      <c r="I297" s="40"/>
      <c r="J297" s="40"/>
      <c r="K297" s="40"/>
    </row>
    <row r="298" spans="1:11" x14ac:dyDescent="0.25">
      <c r="A298" s="41"/>
      <c r="B298" s="40"/>
      <c r="C298" s="40"/>
      <c r="D298" s="40"/>
      <c r="E298" s="41"/>
      <c r="F298" s="40"/>
      <c r="I298" s="40"/>
      <c r="J298" s="40"/>
      <c r="K298" s="40"/>
    </row>
    <row r="299" spans="1:11" x14ac:dyDescent="0.25">
      <c r="A299" s="41"/>
      <c r="B299" s="40"/>
      <c r="C299" s="40"/>
      <c r="D299" s="40"/>
      <c r="E299" s="41"/>
      <c r="F299" s="40"/>
      <c r="I299" s="40"/>
      <c r="J299" s="40"/>
      <c r="K299" s="40"/>
    </row>
    <row r="300" spans="1:11" x14ac:dyDescent="0.25">
      <c r="A300" s="41"/>
      <c r="B300" s="40"/>
      <c r="C300" s="40"/>
      <c r="D300" s="40"/>
      <c r="E300" s="41"/>
      <c r="F300" s="40"/>
      <c r="I300" s="40"/>
      <c r="J300" s="40"/>
      <c r="K300" s="40"/>
    </row>
    <row r="301" spans="1:11" x14ac:dyDescent="0.25">
      <c r="A301" s="41"/>
      <c r="B301" s="40"/>
      <c r="C301" s="40"/>
      <c r="D301" s="40"/>
      <c r="E301" s="41"/>
      <c r="F301" s="40"/>
      <c r="I301" s="40"/>
      <c r="J301" s="40"/>
      <c r="K301" s="40"/>
    </row>
    <row r="302" spans="1:11" x14ac:dyDescent="0.25">
      <c r="A302" s="41"/>
      <c r="B302" s="40"/>
      <c r="C302" s="40"/>
      <c r="D302" s="40"/>
      <c r="E302" s="41"/>
      <c r="F302" s="40"/>
      <c r="I302" s="40"/>
      <c r="J302" s="40"/>
      <c r="K302" s="40"/>
    </row>
    <row r="303" spans="1:11" x14ac:dyDescent="0.25">
      <c r="A303" s="41"/>
      <c r="B303" s="40"/>
      <c r="C303" s="40"/>
      <c r="D303" s="40"/>
      <c r="E303" s="41"/>
      <c r="F303" s="40"/>
      <c r="I303" s="40"/>
      <c r="J303" s="40"/>
      <c r="K303" s="40"/>
    </row>
    <row r="304" spans="1:11" x14ac:dyDescent="0.25">
      <c r="A304" s="41"/>
      <c r="B304" s="40"/>
      <c r="C304" s="40"/>
      <c r="D304" s="40"/>
      <c r="E304" s="41"/>
      <c r="F304" s="40"/>
      <c r="I304" s="40"/>
      <c r="J304" s="40"/>
      <c r="K304" s="40"/>
    </row>
    <row r="305" spans="1:11" x14ac:dyDescent="0.25">
      <c r="A305" s="41"/>
      <c r="B305" s="40"/>
      <c r="C305" s="40"/>
      <c r="D305" s="40"/>
      <c r="E305" s="41"/>
      <c r="F305" s="40"/>
      <c r="I305" s="40"/>
      <c r="J305" s="40"/>
      <c r="K305" s="40"/>
    </row>
    <row r="306" spans="1:11" x14ac:dyDescent="0.25">
      <c r="A306" s="41"/>
      <c r="B306" s="40"/>
      <c r="C306" s="40"/>
      <c r="D306" s="40"/>
      <c r="E306" s="41"/>
      <c r="F306" s="40"/>
      <c r="I306" s="40"/>
      <c r="J306" s="40"/>
      <c r="K306" s="40"/>
    </row>
    <row r="307" spans="1:11" x14ac:dyDescent="0.25">
      <c r="A307" s="41"/>
      <c r="B307" s="40"/>
      <c r="C307" s="40"/>
      <c r="D307" s="40"/>
      <c r="E307" s="41"/>
      <c r="F307" s="40"/>
      <c r="I307" s="40"/>
      <c r="J307" s="40"/>
      <c r="K307" s="40"/>
    </row>
    <row r="308" spans="1:11" x14ac:dyDescent="0.25">
      <c r="A308" s="41"/>
      <c r="B308" s="40"/>
      <c r="C308" s="40"/>
      <c r="D308" s="40"/>
      <c r="E308" s="41"/>
      <c r="F308" s="40"/>
      <c r="I308" s="40"/>
      <c r="J308" s="40"/>
      <c r="K308" s="40"/>
    </row>
    <row r="309" spans="1:11" x14ac:dyDescent="0.25">
      <c r="A309" s="41"/>
      <c r="B309" s="40"/>
      <c r="C309" s="40"/>
      <c r="D309" s="40"/>
      <c r="E309" s="41"/>
      <c r="F309" s="40"/>
      <c r="I309" s="40"/>
      <c r="J309" s="40"/>
      <c r="K309" s="40"/>
    </row>
    <row r="310" spans="1:11" x14ac:dyDescent="0.25">
      <c r="A310" s="41"/>
      <c r="B310" s="40"/>
      <c r="C310" s="40"/>
      <c r="D310" s="40"/>
      <c r="E310" s="41"/>
      <c r="F310" s="40"/>
      <c r="I310" s="40"/>
      <c r="J310" s="40"/>
      <c r="K310" s="40"/>
    </row>
    <row r="311" spans="1:11" x14ac:dyDescent="0.25">
      <c r="A311" s="41"/>
      <c r="B311" s="40"/>
      <c r="C311" s="40"/>
      <c r="D311" s="40"/>
      <c r="E311" s="41"/>
      <c r="F311" s="40"/>
      <c r="I311" s="40"/>
      <c r="J311" s="40"/>
      <c r="K311" s="40"/>
    </row>
    <row r="312" spans="1:11" x14ac:dyDescent="0.25">
      <c r="A312" s="41"/>
      <c r="B312" s="40"/>
      <c r="C312" s="40"/>
      <c r="D312" s="40"/>
      <c r="E312" s="41"/>
      <c r="F312" s="40"/>
      <c r="I312" s="40"/>
      <c r="J312" s="40"/>
      <c r="K312" s="40"/>
    </row>
    <row r="313" spans="1:11" x14ac:dyDescent="0.25">
      <c r="A313" s="41"/>
      <c r="B313" s="40"/>
      <c r="C313" s="40"/>
      <c r="D313" s="40"/>
      <c r="E313" s="41"/>
      <c r="F313" s="40"/>
      <c r="I313" s="40"/>
      <c r="J313" s="40"/>
      <c r="K313" s="40"/>
    </row>
    <row r="314" spans="1:11" x14ac:dyDescent="0.25">
      <c r="A314" s="41"/>
      <c r="B314" s="40"/>
      <c r="C314" s="40"/>
      <c r="D314" s="40"/>
      <c r="E314" s="41"/>
      <c r="F314" s="40"/>
      <c r="I314" s="40"/>
      <c r="J314" s="40"/>
      <c r="K314" s="40"/>
    </row>
    <row r="315" spans="1:11" x14ac:dyDescent="0.25">
      <c r="A315" s="41"/>
      <c r="B315" s="40"/>
      <c r="C315" s="40"/>
      <c r="D315" s="40"/>
      <c r="E315" s="41"/>
      <c r="F315" s="40"/>
      <c r="I315" s="40"/>
      <c r="J315" s="40"/>
      <c r="K315" s="40"/>
    </row>
    <row r="316" spans="1:11" x14ac:dyDescent="0.25">
      <c r="A316" s="41"/>
      <c r="B316" s="40"/>
      <c r="C316" s="40"/>
      <c r="D316" s="40"/>
      <c r="E316" s="41"/>
      <c r="F316" s="40"/>
      <c r="I316" s="40"/>
      <c r="J316" s="40"/>
      <c r="K316" s="40"/>
    </row>
    <row r="317" spans="1:11" x14ac:dyDescent="0.25">
      <c r="A317" s="41"/>
      <c r="B317" s="40"/>
      <c r="C317" s="40"/>
      <c r="D317" s="40"/>
      <c r="E317" s="41"/>
      <c r="F317" s="40"/>
      <c r="I317" s="40"/>
      <c r="J317" s="40"/>
      <c r="K317" s="40"/>
    </row>
    <row r="318" spans="1:11" x14ac:dyDescent="0.25">
      <c r="A318" s="41"/>
      <c r="B318" s="40"/>
      <c r="C318" s="40"/>
      <c r="D318" s="40"/>
      <c r="E318" s="41"/>
      <c r="F318" s="40"/>
      <c r="I318" s="40"/>
      <c r="J318" s="40"/>
      <c r="K318" s="40"/>
    </row>
    <row r="319" spans="1:11" x14ac:dyDescent="0.25">
      <c r="A319" s="41"/>
      <c r="B319" s="40"/>
      <c r="C319" s="40"/>
      <c r="D319" s="40"/>
      <c r="E319" s="41"/>
      <c r="F319" s="40"/>
      <c r="I319" s="40"/>
      <c r="J319" s="40"/>
      <c r="K319" s="40"/>
    </row>
    <row r="320" spans="1:11" x14ac:dyDescent="0.25">
      <c r="A320" s="41"/>
      <c r="B320" s="40"/>
      <c r="C320" s="40"/>
      <c r="D320" s="40"/>
      <c r="E320" s="41"/>
      <c r="F320" s="40"/>
      <c r="I320" s="40"/>
      <c r="J320" s="40"/>
      <c r="K320" s="40"/>
    </row>
    <row r="321" spans="1:11" x14ac:dyDescent="0.25">
      <c r="A321" s="41"/>
      <c r="B321" s="40"/>
      <c r="C321" s="40"/>
      <c r="D321" s="40"/>
      <c r="E321" s="41"/>
      <c r="F321" s="40"/>
      <c r="I321" s="40"/>
      <c r="J321" s="40"/>
      <c r="K321" s="40"/>
    </row>
    <row r="322" spans="1:11" x14ac:dyDescent="0.25">
      <c r="A322" s="41"/>
      <c r="B322" s="40"/>
      <c r="C322" s="40"/>
      <c r="D322" s="40"/>
      <c r="E322" s="41"/>
      <c r="F322" s="40"/>
      <c r="I322" s="40"/>
      <c r="J322" s="40"/>
      <c r="K322" s="40"/>
    </row>
    <row r="323" spans="1:11" x14ac:dyDescent="0.25">
      <c r="A323" s="41"/>
      <c r="B323" s="40"/>
      <c r="C323" s="40"/>
      <c r="D323" s="40"/>
      <c r="E323" s="41"/>
      <c r="F323" s="40"/>
      <c r="I323" s="40"/>
      <c r="J323" s="40"/>
      <c r="K323" s="40"/>
    </row>
    <row r="324" spans="1:11" x14ac:dyDescent="0.25">
      <c r="A324" s="41"/>
      <c r="B324" s="40"/>
      <c r="C324" s="40"/>
      <c r="D324" s="40"/>
      <c r="E324" s="41"/>
      <c r="F324" s="40"/>
      <c r="I324" s="40"/>
      <c r="J324" s="40"/>
      <c r="K324" s="40"/>
    </row>
    <row r="325" spans="1:11" x14ac:dyDescent="0.25">
      <c r="A325" s="41"/>
      <c r="B325" s="40"/>
      <c r="C325" s="40"/>
      <c r="D325" s="40"/>
      <c r="E325" s="41"/>
      <c r="F325" s="40"/>
      <c r="I325" s="40"/>
      <c r="J325" s="40"/>
      <c r="K325" s="40"/>
    </row>
    <row r="326" spans="1:11" x14ac:dyDescent="0.25">
      <c r="A326" s="41"/>
      <c r="B326" s="40"/>
      <c r="C326" s="40"/>
      <c r="D326" s="40"/>
      <c r="E326" s="41"/>
      <c r="F326" s="40"/>
      <c r="I326" s="40"/>
      <c r="J326" s="40"/>
      <c r="K326" s="40"/>
    </row>
    <row r="327" spans="1:11" x14ac:dyDescent="0.25">
      <c r="A327" s="41"/>
      <c r="B327" s="40"/>
      <c r="C327" s="40"/>
      <c r="D327" s="40"/>
      <c r="E327" s="41"/>
      <c r="F327" s="40"/>
      <c r="I327" s="40"/>
      <c r="J327" s="40"/>
      <c r="K327" s="40"/>
    </row>
    <row r="328" spans="1:11" x14ac:dyDescent="0.25">
      <c r="A328" s="41"/>
      <c r="B328" s="40"/>
      <c r="C328" s="40"/>
      <c r="D328" s="40"/>
      <c r="E328" s="41"/>
      <c r="F328" s="40"/>
      <c r="I328" s="40"/>
      <c r="J328" s="40"/>
      <c r="K328" s="40"/>
    </row>
    <row r="329" spans="1:11" x14ac:dyDescent="0.25">
      <c r="A329" s="41"/>
      <c r="B329" s="40"/>
      <c r="C329" s="40"/>
      <c r="D329" s="40"/>
      <c r="E329" s="41"/>
      <c r="F329" s="40"/>
      <c r="I329" s="40"/>
      <c r="J329" s="40"/>
      <c r="K329" s="40"/>
    </row>
    <row r="330" spans="1:11" x14ac:dyDescent="0.25">
      <c r="A330" s="41"/>
      <c r="B330" s="40"/>
      <c r="C330" s="40"/>
      <c r="D330" s="40"/>
      <c r="E330" s="41"/>
      <c r="F330" s="40"/>
      <c r="I330" s="40"/>
      <c r="J330" s="40"/>
      <c r="K330" s="40"/>
    </row>
    <row r="331" spans="1:11" x14ac:dyDescent="0.25">
      <c r="A331" s="41"/>
      <c r="B331" s="40"/>
      <c r="C331" s="40"/>
      <c r="D331" s="40"/>
      <c r="E331" s="41"/>
      <c r="F331" s="40"/>
      <c r="I331" s="40"/>
      <c r="J331" s="40"/>
      <c r="K331" s="40"/>
    </row>
    <row r="332" spans="1:11" x14ac:dyDescent="0.25">
      <c r="A332" s="41"/>
      <c r="B332" s="40"/>
      <c r="C332" s="40"/>
      <c r="D332" s="40"/>
      <c r="E332" s="41"/>
      <c r="F332" s="40"/>
      <c r="I332" s="40"/>
      <c r="J332" s="40"/>
      <c r="K332" s="40"/>
    </row>
    <row r="333" spans="1:11" x14ac:dyDescent="0.25">
      <c r="A333" s="41"/>
      <c r="B333" s="40"/>
      <c r="C333" s="40"/>
      <c r="D333" s="40"/>
      <c r="E333" s="41"/>
      <c r="F333" s="40"/>
      <c r="I333" s="40"/>
      <c r="J333" s="40"/>
      <c r="K333" s="40"/>
    </row>
    <row r="334" spans="1:11" x14ac:dyDescent="0.25">
      <c r="A334" s="41"/>
      <c r="B334" s="40"/>
      <c r="C334" s="40"/>
      <c r="D334" s="40"/>
      <c r="E334" s="41"/>
      <c r="F334" s="40"/>
      <c r="I334" s="40"/>
      <c r="J334" s="40"/>
      <c r="K334" s="40"/>
    </row>
    <row r="335" spans="1:11" x14ac:dyDescent="0.25">
      <c r="A335" s="41"/>
      <c r="B335" s="40"/>
      <c r="C335" s="40"/>
      <c r="D335" s="40"/>
      <c r="E335" s="41"/>
      <c r="F335" s="40"/>
      <c r="I335" s="40"/>
      <c r="J335" s="40"/>
      <c r="K335" s="40"/>
    </row>
    <row r="336" spans="1:11" x14ac:dyDescent="0.25">
      <c r="A336" s="41"/>
      <c r="B336" s="40"/>
      <c r="C336" s="40"/>
      <c r="D336" s="40"/>
      <c r="E336" s="41"/>
      <c r="F336" s="40"/>
      <c r="I336" s="40"/>
      <c r="J336" s="40"/>
      <c r="K336" s="40"/>
    </row>
    <row r="337" spans="1:11" x14ac:dyDescent="0.25">
      <c r="A337" s="41"/>
      <c r="B337" s="40"/>
      <c r="C337" s="40"/>
      <c r="D337" s="40"/>
      <c r="E337" s="41"/>
      <c r="F337" s="40"/>
      <c r="I337" s="40"/>
      <c r="J337" s="40"/>
      <c r="K337" s="40"/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Режим</dc:creator>
  <cp:lastModifiedBy>Режим1</cp:lastModifiedBy>
  <dcterms:created xsi:type="dcterms:W3CDTF">2021-04-16T04:59:45Z</dcterms:created>
  <dcterms:modified xsi:type="dcterms:W3CDTF">2022-01-12T10:20:11Z</dcterms:modified>
</cp:coreProperties>
</file>